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xr:revisionPtr revIDLastSave="0" documentId="13_ncr:1_{62A44ABA-C3EE-404C-8DFB-5F1E0360920A}" xr6:coauthVersionLast="47" xr6:coauthVersionMax="47" xr10:uidLastSave="{00000000-0000-0000-0000-000000000000}"/>
  <bookViews>
    <workbookView xWindow="-28920" yWindow="-4695" windowWidth="29040" windowHeight="15840" xr2:uid="{E24BDF87-C582-4F22-8D52-4850EF3B9DC8}"/>
  </bookViews>
  <sheets>
    <sheet name="INSTRUCCIONES" sheetId="7" r:id="rId1"/>
    <sheet name="INGRESOS" sheetId="2" r:id="rId2"/>
    <sheet name="GASTOS" sheetId="4" r:id="rId3"/>
    <sheet name="RESUMEN" sheetId="5" r:id="rId4"/>
    <sheet name="AHORRO" sheetId="9" r:id="rId5"/>
  </sheets>
  <externalReferences>
    <externalReference r:id="rId6"/>
  </externalReferences>
  <definedNames>
    <definedName name="_xlnm.Print_Area" localSheetId="4">AHORRO!$A$1:$P$45</definedName>
    <definedName name="_xlnm.Print_Area" localSheetId="2">GASTOS!$A$1:$P$121</definedName>
    <definedName name="_xlnm.Print_Area" localSheetId="1">INGRESOS!$A$1:$P$30</definedName>
    <definedName name="_xlnm.Print_Area" localSheetId="0">INSTRUCCIONES!$A$1:$L$29</definedName>
    <definedName name="_xlnm.Print_Area" localSheetId="3">RESUMEN!$A$1:$P$61</definedName>
    <definedName name="Gastos_Previstos">#REF!</definedName>
    <definedName name="Gastos_Reales">#REF!</definedName>
    <definedName name="Ingresos_Previstos">#REF!</definedName>
    <definedName name="Ingresos_Reales">#REF!</definedName>
    <definedName name="Lista_de_Categorías">[1]!Tabla_Lista_De_Categorías[Para agregar una categoría, escriba debajo]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4" l="1"/>
  <c r="C114" i="4" s="1"/>
  <c r="N56" i="4"/>
  <c r="N114" i="4" s="1"/>
  <c r="M56" i="4"/>
  <c r="M114" i="4" s="1"/>
  <c r="L56" i="4"/>
  <c r="L114" i="4" s="1"/>
  <c r="K56" i="4"/>
  <c r="K114" i="4" s="1"/>
  <c r="J56" i="4"/>
  <c r="J114" i="4" s="1"/>
  <c r="I56" i="4"/>
  <c r="I114" i="4" s="1"/>
  <c r="H56" i="4"/>
  <c r="H114" i="4" s="1"/>
  <c r="G56" i="4"/>
  <c r="G114" i="4" s="1"/>
  <c r="F56" i="4"/>
  <c r="F114" i="4" s="1"/>
  <c r="E56" i="4"/>
  <c r="E114" i="4" s="1"/>
  <c r="D56" i="4"/>
  <c r="D114" i="4" s="1"/>
  <c r="O55" i="4"/>
  <c r="O54" i="4"/>
  <c r="O53" i="4"/>
  <c r="O52" i="4"/>
  <c r="O51" i="4"/>
  <c r="O50" i="4"/>
  <c r="O49" i="4"/>
  <c r="O72" i="4"/>
  <c r="O73" i="4"/>
  <c r="O74" i="4"/>
  <c r="C12" i="2"/>
  <c r="C85" i="4"/>
  <c r="C117" i="4" s="1"/>
  <c r="C67" i="4"/>
  <c r="C115" i="4" s="1"/>
  <c r="C77" i="4"/>
  <c r="C116" i="4" s="1"/>
  <c r="C36" i="9"/>
  <c r="D36" i="9" s="1"/>
  <c r="E36" i="9" s="1"/>
  <c r="F36" i="9" s="1"/>
  <c r="G36" i="9" s="1"/>
  <c r="H36" i="9" s="1"/>
  <c r="I36" i="9" s="1"/>
  <c r="J36" i="9" s="1"/>
  <c r="K36" i="9" s="1"/>
  <c r="L36" i="9" s="1"/>
  <c r="M36" i="9" s="1"/>
  <c r="N36" i="9" s="1"/>
  <c r="O13" i="9"/>
  <c r="E77" i="4"/>
  <c r="E116" i="4" s="1"/>
  <c r="O91" i="4"/>
  <c r="O92" i="4"/>
  <c r="O93" i="4"/>
  <c r="O94" i="4"/>
  <c r="O95" i="4"/>
  <c r="O96" i="4"/>
  <c r="N97" i="4"/>
  <c r="N118" i="4" s="1"/>
  <c r="M97" i="4"/>
  <c r="M118" i="4" s="1"/>
  <c r="L97" i="4"/>
  <c r="L118" i="4" s="1"/>
  <c r="K97" i="4"/>
  <c r="K118" i="4" s="1"/>
  <c r="J97" i="4"/>
  <c r="J118" i="4" s="1"/>
  <c r="I97" i="4"/>
  <c r="I118" i="4" s="1"/>
  <c r="H97" i="4"/>
  <c r="H118" i="4" s="1"/>
  <c r="G97" i="4"/>
  <c r="G118" i="4" s="1"/>
  <c r="F97" i="4"/>
  <c r="F118" i="4" s="1"/>
  <c r="E97" i="4"/>
  <c r="E118" i="4" s="1"/>
  <c r="D97" i="4"/>
  <c r="D118" i="4" s="1"/>
  <c r="C97" i="4"/>
  <c r="C118" i="4" s="1"/>
  <c r="N85" i="4"/>
  <c r="M85" i="4"/>
  <c r="L85" i="4"/>
  <c r="K85" i="4"/>
  <c r="K117" i="4" s="1"/>
  <c r="J85" i="4"/>
  <c r="J117" i="4" s="1"/>
  <c r="I85" i="4"/>
  <c r="I117" i="4" s="1"/>
  <c r="H85" i="4"/>
  <c r="H117" i="4" s="1"/>
  <c r="G85" i="4"/>
  <c r="G117" i="4" s="1"/>
  <c r="F85" i="4"/>
  <c r="N117" i="4" s="1"/>
  <c r="E85" i="4"/>
  <c r="E117" i="4" s="1"/>
  <c r="D85" i="4"/>
  <c r="D117" i="4" s="1"/>
  <c r="O82" i="4"/>
  <c r="O85" i="4" s="1"/>
  <c r="D77" i="4"/>
  <c r="D116" i="4" s="1"/>
  <c r="F77" i="4"/>
  <c r="F116" i="4" s="1"/>
  <c r="G77" i="4"/>
  <c r="G116" i="4" s="1"/>
  <c r="H77" i="4"/>
  <c r="H116" i="4" s="1"/>
  <c r="I77" i="4"/>
  <c r="I116" i="4" s="1"/>
  <c r="J77" i="4"/>
  <c r="J116" i="4" s="1"/>
  <c r="K77" i="4"/>
  <c r="K116" i="4" s="1"/>
  <c r="L77" i="4"/>
  <c r="L116" i="4" s="1"/>
  <c r="M77" i="4"/>
  <c r="M116" i="4" s="1"/>
  <c r="N77" i="4"/>
  <c r="N116" i="4" s="1"/>
  <c r="D67" i="4"/>
  <c r="D115" i="4" s="1"/>
  <c r="E67" i="4"/>
  <c r="E115" i="4" s="1"/>
  <c r="F67" i="4"/>
  <c r="F115" i="4" s="1"/>
  <c r="G67" i="4"/>
  <c r="G115" i="4" s="1"/>
  <c r="H67" i="4"/>
  <c r="H115" i="4" s="1"/>
  <c r="I67" i="4"/>
  <c r="I115" i="4" s="1"/>
  <c r="J67" i="4"/>
  <c r="J115" i="4" s="1"/>
  <c r="K67" i="4"/>
  <c r="K115" i="4" s="1"/>
  <c r="L67" i="4"/>
  <c r="L115" i="4" s="1"/>
  <c r="M67" i="4"/>
  <c r="M115" i="4" s="1"/>
  <c r="N67" i="4"/>
  <c r="N115" i="4" s="1"/>
  <c r="D44" i="4"/>
  <c r="D113" i="4" s="1"/>
  <c r="E44" i="4"/>
  <c r="E113" i="4" s="1"/>
  <c r="F44" i="4"/>
  <c r="F113" i="4" s="1"/>
  <c r="G44" i="4"/>
  <c r="G113" i="4" s="1"/>
  <c r="H44" i="4"/>
  <c r="H113" i="4" s="1"/>
  <c r="I44" i="4"/>
  <c r="I113" i="4" s="1"/>
  <c r="J44" i="4"/>
  <c r="J113" i="4" s="1"/>
  <c r="K44" i="4"/>
  <c r="K113" i="4" s="1"/>
  <c r="L44" i="4"/>
  <c r="L113" i="4" s="1"/>
  <c r="M44" i="4"/>
  <c r="M113" i="4" s="1"/>
  <c r="N44" i="4"/>
  <c r="N113" i="4" s="1"/>
  <c r="C44" i="4"/>
  <c r="C113" i="4" s="1"/>
  <c r="D34" i="4"/>
  <c r="D112" i="4" s="1"/>
  <c r="E34" i="4"/>
  <c r="E112" i="4" s="1"/>
  <c r="F34" i="4"/>
  <c r="F112" i="4" s="1"/>
  <c r="G34" i="4"/>
  <c r="G112" i="4" s="1"/>
  <c r="H34" i="4"/>
  <c r="H112" i="4" s="1"/>
  <c r="I34" i="4"/>
  <c r="I112" i="4" s="1"/>
  <c r="J34" i="4"/>
  <c r="J112" i="4" s="1"/>
  <c r="K34" i="4"/>
  <c r="K112" i="4" s="1"/>
  <c r="L34" i="4"/>
  <c r="L112" i="4" s="1"/>
  <c r="M34" i="4"/>
  <c r="M112" i="4" s="1"/>
  <c r="N34" i="4"/>
  <c r="N112" i="4" s="1"/>
  <c r="C34" i="4"/>
  <c r="C112" i="4" s="1"/>
  <c r="D23" i="4"/>
  <c r="D111" i="4" s="1"/>
  <c r="E23" i="4"/>
  <c r="E111" i="4" s="1"/>
  <c r="F23" i="4"/>
  <c r="F111" i="4" s="1"/>
  <c r="G23" i="4"/>
  <c r="G111" i="4" s="1"/>
  <c r="H23" i="4"/>
  <c r="H111" i="4" s="1"/>
  <c r="I23" i="4"/>
  <c r="I111" i="4" s="1"/>
  <c r="J23" i="4"/>
  <c r="J111" i="4" s="1"/>
  <c r="K23" i="4"/>
  <c r="K111" i="4" s="1"/>
  <c r="L23" i="4"/>
  <c r="L111" i="4" s="1"/>
  <c r="M23" i="4"/>
  <c r="M111" i="4" s="1"/>
  <c r="N23" i="4"/>
  <c r="N111" i="4" s="1"/>
  <c r="C23" i="4"/>
  <c r="C111" i="4" s="1"/>
  <c r="D14" i="4"/>
  <c r="D110" i="4" s="1"/>
  <c r="E14" i="4"/>
  <c r="E110" i="4" s="1"/>
  <c r="F14" i="4"/>
  <c r="F110" i="4" s="1"/>
  <c r="G14" i="4"/>
  <c r="G110" i="4" s="1"/>
  <c r="H14" i="4"/>
  <c r="H110" i="4" s="1"/>
  <c r="I14" i="4"/>
  <c r="I110" i="4" s="1"/>
  <c r="J14" i="4"/>
  <c r="J110" i="4" s="1"/>
  <c r="K14" i="4"/>
  <c r="K110" i="4" s="1"/>
  <c r="L14" i="4"/>
  <c r="L110" i="4" s="1"/>
  <c r="M14" i="4"/>
  <c r="M110" i="4" s="1"/>
  <c r="N14" i="4"/>
  <c r="N110" i="4" s="1"/>
  <c r="C14" i="4"/>
  <c r="C110" i="4" s="1"/>
  <c r="O5" i="4"/>
  <c r="O75" i="4"/>
  <c r="O63" i="4"/>
  <c r="O64" i="4"/>
  <c r="O65" i="4"/>
  <c r="O66" i="4"/>
  <c r="O61" i="4"/>
  <c r="O62" i="4"/>
  <c r="O40" i="4"/>
  <c r="O41" i="4"/>
  <c r="O42" i="4"/>
  <c r="O43" i="4"/>
  <c r="O29" i="4"/>
  <c r="O30" i="4"/>
  <c r="O31" i="4"/>
  <c r="O32" i="4"/>
  <c r="O33" i="4"/>
  <c r="O11" i="4"/>
  <c r="O8" i="4"/>
  <c r="O9" i="4"/>
  <c r="O10" i="4"/>
  <c r="O12" i="4"/>
  <c r="O13" i="4"/>
  <c r="O60" i="4"/>
  <c r="O39" i="4"/>
  <c r="O21" i="4"/>
  <c r="O20" i="4"/>
  <c r="O19" i="4"/>
  <c r="O115" i="4" l="1"/>
  <c r="C119" i="4"/>
  <c r="O56" i="4"/>
  <c r="F117" i="4"/>
  <c r="F119" i="4" s="1"/>
  <c r="O118" i="4"/>
  <c r="V118" i="4" s="1"/>
  <c r="M117" i="4"/>
  <c r="L117" i="4"/>
  <c r="L119" i="4" s="1"/>
  <c r="AL49" i="5" s="1"/>
  <c r="O97" i="4"/>
  <c r="O116" i="4"/>
  <c r="V116" i="4" s="1"/>
  <c r="O114" i="4"/>
  <c r="V114" i="4" s="1"/>
  <c r="O113" i="4"/>
  <c r="V113" i="4" s="1"/>
  <c r="O112" i="4"/>
  <c r="V112" i="4" s="1"/>
  <c r="O111" i="4"/>
  <c r="V111" i="4" s="1"/>
  <c r="O110" i="4"/>
  <c r="V110" i="4" s="1"/>
  <c r="K119" i="4"/>
  <c r="G119" i="4"/>
  <c r="N119" i="4"/>
  <c r="J119" i="4"/>
  <c r="I119" i="4"/>
  <c r="E119" i="4"/>
  <c r="AE49" i="5" s="1"/>
  <c r="H119" i="4"/>
  <c r="AH49" i="5" s="1"/>
  <c r="D119" i="4"/>
  <c r="O77" i="4"/>
  <c r="O67" i="4"/>
  <c r="O23" i="4"/>
  <c r="O44" i="4"/>
  <c r="O28" i="4"/>
  <c r="O7" i="4"/>
  <c r="O6" i="4"/>
  <c r="O11" i="2"/>
  <c r="O10" i="2"/>
  <c r="O9" i="2"/>
  <c r="N12" i="2"/>
  <c r="AN48" i="5" s="1"/>
  <c r="D12" i="2"/>
  <c r="AD48" i="5" s="1"/>
  <c r="E12" i="2"/>
  <c r="F12" i="2"/>
  <c r="AF48" i="5" s="1"/>
  <c r="G12" i="2"/>
  <c r="AG48" i="5" s="1"/>
  <c r="H12" i="2"/>
  <c r="AH48" i="5" s="1"/>
  <c r="I12" i="2"/>
  <c r="AI48" i="5" s="1"/>
  <c r="J12" i="2"/>
  <c r="AJ48" i="5" s="1"/>
  <c r="K12" i="2"/>
  <c r="AK48" i="5" s="1"/>
  <c r="L12" i="2"/>
  <c r="AL48" i="5" s="1"/>
  <c r="M12" i="2"/>
  <c r="AM48" i="5" s="1"/>
  <c r="AC48" i="5"/>
  <c r="O117" i="4" l="1"/>
  <c r="V117" i="4" s="1"/>
  <c r="V119" i="4" s="1"/>
  <c r="M119" i="4"/>
  <c r="M11" i="5" s="1"/>
  <c r="M28" i="9" s="1"/>
  <c r="M30" i="9" s="1"/>
  <c r="E11" i="5"/>
  <c r="E28" i="9" s="1"/>
  <c r="E30" i="9" s="1"/>
  <c r="AE48" i="5"/>
  <c r="L11" i="5"/>
  <c r="L28" i="9" s="1"/>
  <c r="L30" i="9" s="1"/>
  <c r="H11" i="5"/>
  <c r="H28" i="9" s="1"/>
  <c r="H30" i="9" s="1"/>
  <c r="D11" i="5"/>
  <c r="D28" i="9" s="1"/>
  <c r="D30" i="9" s="1"/>
  <c r="AD49" i="5"/>
  <c r="AI49" i="5"/>
  <c r="I11" i="5"/>
  <c r="I28" i="9" s="1"/>
  <c r="I30" i="9" s="1"/>
  <c r="AN49" i="5"/>
  <c r="N11" i="5"/>
  <c r="N28" i="9" s="1"/>
  <c r="N30" i="9" s="1"/>
  <c r="AC49" i="5"/>
  <c r="C11" i="5"/>
  <c r="C28" i="9" s="1"/>
  <c r="C37" i="9" s="1"/>
  <c r="AF49" i="5"/>
  <c r="F11" i="5"/>
  <c r="F28" i="9" s="1"/>
  <c r="F30" i="9" s="1"/>
  <c r="AG49" i="5"/>
  <c r="G11" i="5"/>
  <c r="G28" i="9" s="1"/>
  <c r="G30" i="9" s="1"/>
  <c r="AJ49" i="5"/>
  <c r="J11" i="5"/>
  <c r="J28" i="9" s="1"/>
  <c r="J30" i="9" s="1"/>
  <c r="AK49" i="5"/>
  <c r="K11" i="5"/>
  <c r="K28" i="9" s="1"/>
  <c r="K30" i="9" s="1"/>
  <c r="O14" i="4"/>
  <c r="O34" i="4"/>
  <c r="O12" i="2"/>
  <c r="O119" i="4" l="1"/>
  <c r="AM49" i="5"/>
  <c r="AO49" i="5" s="1"/>
  <c r="D37" i="9"/>
  <c r="E37" i="9" s="1"/>
  <c r="F37" i="9" s="1"/>
  <c r="G37" i="9" s="1"/>
  <c r="H37" i="9" s="1"/>
  <c r="I37" i="9" s="1"/>
  <c r="J37" i="9" s="1"/>
  <c r="K37" i="9" s="1"/>
  <c r="L37" i="9" s="1"/>
  <c r="M37" i="9" s="1"/>
  <c r="N37" i="9" s="1"/>
  <c r="C30" i="9"/>
  <c r="O30" i="9" s="1"/>
  <c r="O28" i="9"/>
  <c r="C12" i="5"/>
  <c r="D12" i="5" s="1"/>
  <c r="E12" i="5" s="1"/>
  <c r="F12" i="5" s="1"/>
  <c r="G12" i="5" s="1"/>
  <c r="H12" i="5" s="1"/>
  <c r="I12" i="5" s="1"/>
  <c r="J12" i="5" s="1"/>
  <c r="K12" i="5" s="1"/>
  <c r="L12" i="5" s="1"/>
  <c r="M12" i="5" s="1"/>
  <c r="N12" i="5" s="1"/>
  <c r="O12" i="5" s="1"/>
  <c r="O11" i="5"/>
  <c r="AO48" i="5"/>
</calcChain>
</file>

<file path=xl/sharedStrings.xml><?xml version="1.0" encoding="utf-8"?>
<sst xmlns="http://schemas.openxmlformats.org/spreadsheetml/2006/main" count="327" uniqueCount="99">
  <si>
    <t>Ingresos adicionales</t>
  </si>
  <si>
    <t>ENERO</t>
  </si>
  <si>
    <t>FEBRERO</t>
  </si>
  <si>
    <t>MARZO</t>
  </si>
  <si>
    <t>ABRIL</t>
  </si>
  <si>
    <t>MAYO</t>
  </si>
  <si>
    <t>JUNIO</t>
  </si>
  <si>
    <t>JULIO</t>
  </si>
  <si>
    <t>AGOSTO</t>
  </si>
  <si>
    <t>SEPTIEMBRE</t>
  </si>
  <si>
    <t>OCTUBRE</t>
  </si>
  <si>
    <t>NOVIEMBRE</t>
  </si>
  <si>
    <t>DICIEMBRE</t>
  </si>
  <si>
    <t>TOTAL ANUAL</t>
  </si>
  <si>
    <t>INGRESOS</t>
  </si>
  <si>
    <t>Total</t>
  </si>
  <si>
    <t>Entretenimiento</t>
  </si>
  <si>
    <t>Conciertos</t>
  </si>
  <si>
    <t>Teatro</t>
  </si>
  <si>
    <t>Comida</t>
  </si>
  <si>
    <t>Cuidado personal</t>
  </si>
  <si>
    <t>Préstamos</t>
  </si>
  <si>
    <t>Transporte</t>
  </si>
  <si>
    <t>RESUMEN DE GASTOS</t>
  </si>
  <si>
    <t>Hogar</t>
  </si>
  <si>
    <t>Otros</t>
  </si>
  <si>
    <t>GASTOS DEL HOGAR</t>
  </si>
  <si>
    <t>Alquiler/ Hipoteca</t>
  </si>
  <si>
    <t>Seguro del hogar</t>
  </si>
  <si>
    <t>Electricidad</t>
  </si>
  <si>
    <t>Agua</t>
  </si>
  <si>
    <t>Gas</t>
  </si>
  <si>
    <t>Internet</t>
  </si>
  <si>
    <t>Teléfono</t>
  </si>
  <si>
    <t>Transporte público</t>
  </si>
  <si>
    <t>Cuota préstamo vehículo</t>
  </si>
  <si>
    <t>Seguro del vehículo</t>
  </si>
  <si>
    <t>Combustible</t>
  </si>
  <si>
    <t>Reparaciones</t>
  </si>
  <si>
    <t>Otros gastos</t>
  </si>
  <si>
    <t>Supermercados</t>
  </si>
  <si>
    <t>Take away</t>
  </si>
  <si>
    <t>Restaurantes</t>
  </si>
  <si>
    <t>CUIDADO PERSONAL</t>
  </si>
  <si>
    <t>TRANSPORTE</t>
  </si>
  <si>
    <t>COMIDA</t>
  </si>
  <si>
    <t>Ropa</t>
  </si>
  <si>
    <t>Cosmética</t>
  </si>
  <si>
    <t>Peluquería / esteticién</t>
  </si>
  <si>
    <t>Educación</t>
  </si>
  <si>
    <t>ENTRETENIMIENTO</t>
  </si>
  <si>
    <t>Cine</t>
  </si>
  <si>
    <t>Libros</t>
  </si>
  <si>
    <t>Gadgets tecnológicos</t>
  </si>
  <si>
    <t>Vacaciones</t>
  </si>
  <si>
    <t>Medicamentos / salud</t>
  </si>
  <si>
    <t>EDUCACIÓN</t>
  </si>
  <si>
    <t xml:space="preserve">Material </t>
  </si>
  <si>
    <t>OTROS</t>
  </si>
  <si>
    <t>Insertar partida</t>
  </si>
  <si>
    <t>RESUMEN</t>
  </si>
  <si>
    <t>INGRESOS vs GASTOS</t>
  </si>
  <si>
    <t>PRÉSTAMOS / CRÉDITOS</t>
  </si>
  <si>
    <t>Préstamos / Créditos</t>
  </si>
  <si>
    <t>GASTOS</t>
  </si>
  <si>
    <t xml:space="preserve">SALDO </t>
  </si>
  <si>
    <t>Saldo mensual</t>
  </si>
  <si>
    <t>Saldo acumulado</t>
  </si>
  <si>
    <t>Ingresos</t>
  </si>
  <si>
    <t>Gastos</t>
  </si>
  <si>
    <t>INGRESOS - GASTOS</t>
  </si>
  <si>
    <t>TOTAL</t>
  </si>
  <si>
    <t xml:space="preserve">INGRESOS </t>
  </si>
  <si>
    <t>INSTRUCCIONES</t>
  </si>
  <si>
    <t>AHORRO</t>
  </si>
  <si>
    <t xml:space="preserve">OBJETIVO AHORRO </t>
  </si>
  <si>
    <t xml:space="preserve">REALIDAD AHORRO </t>
  </si>
  <si>
    <t>Objetivos ahorro</t>
  </si>
  <si>
    <t>Realidad ahorro</t>
  </si>
  <si>
    <t xml:space="preserve">Mantenimiento </t>
  </si>
  <si>
    <t>AHORRO ANUAL</t>
  </si>
  <si>
    <t>Realidad acumulado</t>
  </si>
  <si>
    <t>Objetivos acumulado</t>
  </si>
  <si>
    <t>Cuota</t>
  </si>
  <si>
    <t>Comedor / Acogida</t>
  </si>
  <si>
    <t>Extraescolares</t>
  </si>
  <si>
    <t>Ingresos netos mensuales Persona 1</t>
  </si>
  <si>
    <t>Ingresos netos mensuales Persona 2</t>
  </si>
  <si>
    <t>Diferencia vs objetivo</t>
  </si>
  <si>
    <t>Tarjetas</t>
  </si>
  <si>
    <t>SUSCRIPCIONES</t>
  </si>
  <si>
    <t>Netflix</t>
  </si>
  <si>
    <t>Spotify</t>
  </si>
  <si>
    <t>HBO</t>
  </si>
  <si>
    <t>Apple Music</t>
  </si>
  <si>
    <t>Disney Plus</t>
  </si>
  <si>
    <t>FilmIn</t>
  </si>
  <si>
    <t>Otras plataformas</t>
  </si>
  <si>
    <t>Suscripciones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</si>
</sst>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0\ &quot;€&quot;;[Red]\-#,##0\ &quot;€&quot;"/>
    <numFmt numFmtId="164" formatCode="#,##0.0\ &quot;€&quot;;[Red]\-#,##0.0\ &quot;€&quot;"/>
  </numFmts>
  <fonts count="21" x14ac:knownFonts="1">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sz val="11"/>
      <color theme="1"/>
      <name val="Arial Black"/>
      <family val="2"/>
    </font>
    <font>
      <b/>
      <sz val="11"/>
      <color theme="1"/>
      <name val="Arial"/>
      <family val="2"/>
    </font>
    <font>
      <b/>
      <sz val="24"/>
      <color theme="0"/>
      <name val="Arial Black"/>
      <family val="2"/>
    </font>
    <font>
      <sz val="11"/>
      <name val="Arial Black"/>
      <family val="2"/>
    </font>
    <font>
      <b/>
      <sz val="11"/>
      <color theme="1"/>
      <name val="Arial Black"/>
      <family val="2"/>
    </font>
    <font>
      <sz val="11"/>
      <color theme="0"/>
      <name val="Calibri"/>
      <family val="2"/>
      <scheme val="minor"/>
    </font>
    <font>
      <b/>
      <sz val="12"/>
      <color theme="1"/>
      <name val="Arial"/>
      <family val="2"/>
    </font>
    <font>
      <b/>
      <sz val="14"/>
      <color theme="1"/>
      <name val="Arial"/>
      <family val="2"/>
    </font>
    <font>
      <sz val="11"/>
      <color theme="0"/>
      <name val="Arial"/>
      <family val="2"/>
    </font>
    <font>
      <sz val="11"/>
      <color theme="0"/>
      <name val="Arial Black"/>
      <family val="2"/>
    </font>
    <font>
      <b/>
      <sz val="11"/>
      <color theme="0"/>
      <name val="Arial"/>
      <family val="2"/>
    </font>
    <font>
      <b/>
      <sz val="14"/>
      <color theme="0"/>
      <name val="Arial"/>
      <family val="2"/>
    </font>
    <font>
      <i/>
      <sz val="11"/>
      <color theme="1"/>
      <name val="Calibri"/>
      <family val="2"/>
      <scheme val="minor"/>
    </font>
    <font>
      <i/>
      <sz val="11"/>
      <color theme="1"/>
      <name val="Arial"/>
      <family val="2"/>
    </font>
    <font>
      <sz val="11"/>
      <color rgb="FFF9EFDF"/>
      <name val="Arial"/>
      <family val="2"/>
    </font>
    <font>
      <b/>
      <sz val="11"/>
      <color rgb="FFF9EFDF"/>
      <name val="Calibri"/>
      <family val="2"/>
      <scheme val="minor"/>
    </font>
    <font>
      <sz val="11"/>
      <color rgb="FFF9EFD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61E38"/>
        <bgColor indexed="64"/>
      </patternFill>
    </fill>
    <fill>
      <patternFill patternType="solid">
        <fgColor rgb="FFF7F4F0"/>
        <bgColor indexed="64"/>
      </patternFill>
    </fill>
    <fill>
      <patternFill patternType="solid">
        <fgColor rgb="FFF9EFDF"/>
        <bgColor indexed="64"/>
      </patternFill>
    </fill>
  </fills>
  <borders count="16">
    <border>
      <left/>
      <right/>
      <top/>
      <bottom/>
      <diagonal/>
    </border>
    <border>
      <left/>
      <right/>
      <top/>
      <bottom style="thin">
        <color indexed="64"/>
      </bottom>
      <diagonal/>
    </border>
    <border>
      <left style="thin">
        <color rgb="FFEDE3E3"/>
      </left>
      <right style="thin">
        <color rgb="FFEDE3E3"/>
      </right>
      <top/>
      <bottom/>
      <diagonal/>
    </border>
    <border>
      <left style="thin">
        <color rgb="FFEDE3E3"/>
      </left>
      <right/>
      <top/>
      <bottom/>
      <diagonal/>
    </border>
    <border>
      <left style="thick">
        <color rgb="FFEDE3E3"/>
      </left>
      <right style="thick">
        <color rgb="FFEDE3E3"/>
      </right>
      <top style="thick">
        <color rgb="FFEDE3E3"/>
      </top>
      <bottom/>
      <diagonal/>
    </border>
    <border>
      <left style="thick">
        <color rgb="FFEDE3E3"/>
      </left>
      <right style="thick">
        <color rgb="FFEDE3E3"/>
      </right>
      <top/>
      <bottom/>
      <diagonal/>
    </border>
    <border>
      <left style="thick">
        <color rgb="FFEDE3E3"/>
      </left>
      <right style="thick">
        <color rgb="FFEDE3E3"/>
      </right>
      <top/>
      <bottom style="thick">
        <color rgb="FFEDE3E3"/>
      </bottom>
      <diagonal/>
    </border>
    <border>
      <left style="thin">
        <color rgb="FFEDE3E3"/>
      </left>
      <right style="thin">
        <color rgb="FFEDE3E3"/>
      </right>
      <top style="thin">
        <color indexed="64"/>
      </top>
      <bottom/>
      <diagonal/>
    </border>
    <border>
      <left/>
      <right/>
      <top/>
      <bottom style="thin">
        <color theme="0" tint="-0.14996795556505021"/>
      </bottom>
      <diagonal/>
    </border>
    <border>
      <left style="thin">
        <color rgb="FFEDE3E3"/>
      </left>
      <right style="thin">
        <color rgb="FFEDE3E3"/>
      </right>
      <top/>
      <bottom style="thin">
        <color theme="0" tint="-0.14996795556505021"/>
      </bottom>
      <diagonal/>
    </border>
    <border>
      <left style="thin">
        <color rgb="FFEDE3E3"/>
      </left>
      <right/>
      <top style="thin">
        <color indexed="64"/>
      </top>
      <bottom/>
      <diagonal/>
    </border>
    <border>
      <left/>
      <right/>
      <top style="thin">
        <color indexed="64"/>
      </top>
      <bottom/>
      <diagonal/>
    </border>
    <border>
      <left style="thick">
        <color rgb="FFEDE3E3"/>
      </left>
      <right style="thick">
        <color rgb="FFEDE3E3"/>
      </right>
      <top style="thin">
        <color indexed="64"/>
      </top>
      <bottom/>
      <diagonal/>
    </border>
    <border>
      <left style="thick">
        <color rgb="FFEDE3E3"/>
      </left>
      <right style="thick">
        <color rgb="FFEDE3E3"/>
      </right>
      <top style="thin">
        <color theme="0" tint="-0.24994659260841701"/>
      </top>
      <bottom style="thick">
        <color rgb="FFEDE3E3"/>
      </bottom>
      <diagonal/>
    </border>
    <border>
      <left style="thick">
        <color rgb="FFEDE3E3"/>
      </left>
      <right style="thick">
        <color rgb="FFEDE3E3"/>
      </right>
      <top style="thick">
        <color rgb="FFEDE3E3"/>
      </top>
      <bottom style="thick">
        <color rgb="FFEDE3E3"/>
      </bottom>
      <diagonal/>
    </border>
    <border>
      <left style="thick">
        <color rgb="FFEDE3E3"/>
      </left>
      <right style="thick">
        <color rgb="FFEDE3E3"/>
      </right>
      <top style="thick">
        <color rgb="FFEDE3E3"/>
      </top>
      <bottom style="thin">
        <color auto="1"/>
      </bottom>
      <diagonal/>
    </border>
  </borders>
  <cellStyleXfs count="1">
    <xf numFmtId="0" fontId="0" fillId="0" borderId="0"/>
  </cellStyleXfs>
  <cellXfs count="96">
    <xf numFmtId="0" fontId="0" fillId="0" borderId="0" xfId="0"/>
    <xf numFmtId="0" fontId="3" fillId="2" borderId="0" xfId="0" applyFont="1" applyFill="1"/>
    <xf numFmtId="0" fontId="0" fillId="2" borderId="0" xfId="0" applyFill="1"/>
    <xf numFmtId="0" fontId="4" fillId="2" borderId="1" xfId="0" applyFont="1" applyFill="1" applyBorder="1"/>
    <xf numFmtId="0" fontId="3" fillId="2" borderId="1" xfId="0" applyFont="1" applyFill="1" applyBorder="1"/>
    <xf numFmtId="0" fontId="4" fillId="2" borderId="0" xfId="0" applyFont="1" applyFill="1" applyBorder="1"/>
    <xf numFmtId="0" fontId="3" fillId="2" borderId="0" xfId="0" applyFont="1" applyFill="1" applyBorder="1"/>
    <xf numFmtId="0" fontId="5" fillId="2" borderId="0" xfId="0" applyFont="1" applyFill="1" applyAlignment="1">
      <alignment horizontal="center"/>
    </xf>
    <xf numFmtId="0" fontId="3" fillId="2" borderId="0" xfId="0" applyFont="1" applyFill="1" applyAlignment="1">
      <alignment horizontal="center"/>
    </xf>
    <xf numFmtId="0" fontId="0" fillId="3" borderId="0" xfId="0" applyFill="1"/>
    <xf numFmtId="0" fontId="1" fillId="2" borderId="0" xfId="0" applyFont="1" applyFill="1"/>
    <xf numFmtId="6" fontId="3" fillId="2" borderId="2" xfId="0" applyNumberFormat="1" applyFont="1" applyFill="1" applyBorder="1" applyAlignment="1">
      <alignment horizontal="right"/>
    </xf>
    <xf numFmtId="0" fontId="5" fillId="2" borderId="4" xfId="0" applyFont="1" applyFill="1" applyBorder="1" applyAlignment="1">
      <alignment horizontal="center"/>
    </xf>
    <xf numFmtId="0" fontId="3" fillId="2" borderId="5" xfId="0" applyFont="1" applyFill="1" applyBorder="1" applyAlignment="1">
      <alignment horizontal="center"/>
    </xf>
    <xf numFmtId="0" fontId="7" fillId="2" borderId="1" xfId="0" applyFont="1" applyFill="1" applyBorder="1"/>
    <xf numFmtId="6" fontId="3" fillId="2" borderId="5" xfId="0" applyNumberFormat="1" applyFont="1" applyFill="1" applyBorder="1" applyAlignment="1">
      <alignment horizontal="center"/>
    </xf>
    <xf numFmtId="6" fontId="3" fillId="4" borderId="5" xfId="0" applyNumberFormat="1" applyFont="1" applyFill="1" applyBorder="1" applyAlignment="1">
      <alignment horizontal="center"/>
    </xf>
    <xf numFmtId="6" fontId="5" fillId="4" borderId="2" xfId="0" applyNumberFormat="1" applyFont="1" applyFill="1" applyBorder="1"/>
    <xf numFmtId="6" fontId="5" fillId="4" borderId="3" xfId="0" applyNumberFormat="1" applyFont="1" applyFill="1" applyBorder="1"/>
    <xf numFmtId="6" fontId="5" fillId="4" borderId="6" xfId="0" applyNumberFormat="1" applyFont="1" applyFill="1" applyBorder="1" applyAlignment="1">
      <alignment horizontal="center"/>
    </xf>
    <xf numFmtId="0" fontId="3" fillId="2" borderId="0" xfId="0" applyFont="1" applyFill="1" applyAlignment="1">
      <alignment horizontal="left"/>
    </xf>
    <xf numFmtId="0" fontId="3" fillId="4" borderId="0" xfId="0" applyFont="1" applyFill="1" applyAlignment="1">
      <alignment horizontal="left"/>
    </xf>
    <xf numFmtId="0" fontId="5" fillId="4" borderId="0" xfId="0" applyFont="1" applyFill="1" applyAlignment="1">
      <alignment horizontal="left"/>
    </xf>
    <xf numFmtId="0" fontId="5" fillId="2" borderId="0" xfId="0" applyFont="1" applyFill="1" applyAlignment="1">
      <alignment horizontal="left"/>
    </xf>
    <xf numFmtId="6" fontId="5" fillId="2" borderId="0" xfId="0" applyNumberFormat="1" applyFont="1" applyFill="1" applyBorder="1"/>
    <xf numFmtId="6" fontId="5" fillId="2" borderId="0" xfId="0" applyNumberFormat="1" applyFont="1" applyFill="1" applyBorder="1" applyAlignment="1">
      <alignment horizontal="center"/>
    </xf>
    <xf numFmtId="0" fontId="7" fillId="2" borderId="0" xfId="0" applyFont="1" applyFill="1" applyBorder="1"/>
    <xf numFmtId="6" fontId="5" fillId="2" borderId="0" xfId="0" applyNumberFormat="1" applyFont="1" applyFill="1" applyBorder="1" applyAlignment="1">
      <alignment horizontal="right"/>
    </xf>
    <xf numFmtId="0" fontId="3" fillId="0" borderId="0" xfId="0" applyFont="1" applyFill="1" applyAlignment="1">
      <alignment horizontal="left"/>
    </xf>
    <xf numFmtId="0" fontId="5"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6" fontId="3" fillId="0" borderId="0" xfId="0" applyNumberFormat="1" applyFont="1" applyFill="1" applyBorder="1" applyAlignment="1">
      <alignment horizontal="right"/>
    </xf>
    <xf numFmtId="6" fontId="3" fillId="0" borderId="0" xfId="0" applyNumberFormat="1" applyFont="1" applyFill="1" applyBorder="1" applyAlignment="1">
      <alignment horizontal="center"/>
    </xf>
    <xf numFmtId="6" fontId="3" fillId="0" borderId="0" xfId="0" applyNumberFormat="1" applyFont="1" applyFill="1" applyAlignment="1">
      <alignment horizontal="center"/>
    </xf>
    <xf numFmtId="0" fontId="3" fillId="3" borderId="0" xfId="0" applyFont="1" applyFill="1" applyAlignment="1">
      <alignment horizontal="left"/>
    </xf>
    <xf numFmtId="0" fontId="8" fillId="0" borderId="0" xfId="0" applyFont="1" applyFill="1" applyBorder="1" applyAlignment="1">
      <alignment vertical="center"/>
    </xf>
    <xf numFmtId="6" fontId="3" fillId="0" borderId="0" xfId="0" applyNumberFormat="1" applyFont="1" applyFill="1" applyAlignment="1">
      <alignment horizontal="right"/>
    </xf>
    <xf numFmtId="0" fontId="3" fillId="4" borderId="0" xfId="0" applyFont="1" applyFill="1" applyBorder="1"/>
    <xf numFmtId="0" fontId="3" fillId="2" borderId="7" xfId="0" applyFont="1" applyFill="1" applyBorder="1"/>
    <xf numFmtId="0" fontId="3" fillId="2" borderId="10" xfId="0" applyFont="1" applyFill="1" applyBorder="1"/>
    <xf numFmtId="0" fontId="5" fillId="2" borderId="0" xfId="0" applyFont="1" applyFill="1" applyBorder="1" applyAlignment="1">
      <alignment horizontal="center"/>
    </xf>
    <xf numFmtId="0" fontId="4" fillId="2" borderId="11" xfId="0" applyFont="1" applyFill="1" applyBorder="1"/>
    <xf numFmtId="6" fontId="3" fillId="4" borderId="2" xfId="0" applyNumberFormat="1" applyFont="1" applyFill="1" applyBorder="1"/>
    <xf numFmtId="0" fontId="5" fillId="2" borderId="0" xfId="0" applyFont="1" applyFill="1" applyBorder="1"/>
    <xf numFmtId="0" fontId="5" fillId="2" borderId="12" xfId="0" applyFont="1" applyFill="1" applyBorder="1"/>
    <xf numFmtId="6" fontId="3" fillId="2" borderId="2" xfId="0" applyNumberFormat="1" applyFont="1" applyFill="1" applyBorder="1"/>
    <xf numFmtId="6" fontId="11" fillId="4" borderId="5" xfId="0" applyNumberFormat="1" applyFont="1" applyFill="1" applyBorder="1"/>
    <xf numFmtId="6" fontId="11" fillId="2" borderId="5" xfId="0" applyNumberFormat="1" applyFont="1" applyFill="1" applyBorder="1"/>
    <xf numFmtId="0" fontId="5" fillId="4" borderId="0" xfId="0" applyFont="1" applyFill="1" applyBorder="1"/>
    <xf numFmtId="0" fontId="0" fillId="2" borderId="1" xfId="0" applyFill="1" applyBorder="1"/>
    <xf numFmtId="0" fontId="12" fillId="2" borderId="0" xfId="0" applyFont="1" applyFill="1" applyBorder="1"/>
    <xf numFmtId="0" fontId="13" fillId="2" borderId="0" xfId="0" applyFont="1" applyFill="1" applyBorder="1"/>
    <xf numFmtId="0" fontId="14" fillId="2" borderId="0" xfId="0" applyFont="1" applyFill="1" applyBorder="1" applyAlignment="1">
      <alignment horizontal="center"/>
    </xf>
    <xf numFmtId="0" fontId="14" fillId="2" borderId="0" xfId="0" applyFont="1" applyFill="1" applyBorder="1"/>
    <xf numFmtId="0" fontId="9" fillId="2" borderId="0" xfId="0" applyFont="1" applyFill="1" applyBorder="1"/>
    <xf numFmtId="6" fontId="12" fillId="2" borderId="0" xfId="0" applyNumberFormat="1" applyFont="1" applyFill="1" applyBorder="1"/>
    <xf numFmtId="6" fontId="15" fillId="2" borderId="0" xfId="0" applyNumberFormat="1" applyFont="1" applyFill="1" applyBorder="1"/>
    <xf numFmtId="6" fontId="3" fillId="2" borderId="3" xfId="0" applyNumberFormat="1" applyFont="1" applyFill="1" applyBorder="1" applyAlignment="1">
      <alignment horizontal="right"/>
    </xf>
    <xf numFmtId="6" fontId="3" fillId="2" borderId="6" xfId="0" applyNumberFormat="1" applyFont="1" applyFill="1" applyBorder="1" applyAlignment="1">
      <alignment horizontal="center"/>
    </xf>
    <xf numFmtId="6" fontId="3" fillId="2" borderId="14" xfId="0" applyNumberFormat="1" applyFont="1" applyFill="1" applyBorder="1" applyAlignment="1">
      <alignment horizontal="center"/>
    </xf>
    <xf numFmtId="0" fontId="5" fillId="2" borderId="1" xfId="0" applyFont="1" applyFill="1" applyBorder="1" applyAlignment="1">
      <alignment horizontal="center"/>
    </xf>
    <xf numFmtId="0" fontId="5" fillId="2" borderId="15" xfId="0" applyFont="1" applyFill="1" applyBorder="1" applyAlignment="1">
      <alignment horizontal="center"/>
    </xf>
    <xf numFmtId="6" fontId="3" fillId="2" borderId="0" xfId="0" applyNumberFormat="1" applyFont="1" applyFill="1" applyBorder="1" applyAlignment="1">
      <alignment horizontal="center"/>
    </xf>
    <xf numFmtId="0" fontId="17" fillId="2" borderId="0" xfId="0" applyFont="1" applyFill="1"/>
    <xf numFmtId="0" fontId="0" fillId="5" borderId="0" xfId="0" applyFill="1"/>
    <xf numFmtId="0" fontId="16" fillId="5" borderId="0" xfId="0" applyFont="1" applyFill="1"/>
    <xf numFmtId="0" fontId="4" fillId="5" borderId="0" xfId="0" applyFont="1" applyFill="1" applyBorder="1"/>
    <xf numFmtId="0" fontId="3" fillId="5" borderId="0" xfId="0" applyFont="1" applyFill="1" applyBorder="1"/>
    <xf numFmtId="0" fontId="0" fillId="5" borderId="0" xfId="0" applyFill="1" applyBorder="1"/>
    <xf numFmtId="0" fontId="4" fillId="5" borderId="11" xfId="0" applyFont="1" applyFill="1" applyBorder="1"/>
    <xf numFmtId="0" fontId="3" fillId="5" borderId="7" xfId="0" applyFont="1" applyFill="1" applyBorder="1"/>
    <xf numFmtId="0" fontId="3" fillId="5" borderId="10" xfId="0" applyFont="1" applyFill="1" applyBorder="1"/>
    <xf numFmtId="0" fontId="5" fillId="5" borderId="12" xfId="0" applyFont="1" applyFill="1" applyBorder="1"/>
    <xf numFmtId="6" fontId="3" fillId="5" borderId="2" xfId="0" applyNumberFormat="1" applyFont="1" applyFill="1" applyBorder="1"/>
    <xf numFmtId="6" fontId="5" fillId="5" borderId="5" xfId="0" applyNumberFormat="1" applyFont="1" applyFill="1" applyBorder="1"/>
    <xf numFmtId="6" fontId="5" fillId="5" borderId="2" xfId="0" applyNumberFormat="1" applyFont="1" applyFill="1" applyBorder="1"/>
    <xf numFmtId="0" fontId="1" fillId="5" borderId="0" xfId="0" applyFont="1" applyFill="1"/>
    <xf numFmtId="0" fontId="13" fillId="3" borderId="0" xfId="0" applyFont="1" applyFill="1" applyBorder="1"/>
    <xf numFmtId="0" fontId="14" fillId="3" borderId="0" xfId="0" applyFont="1" applyFill="1" applyBorder="1" applyAlignment="1">
      <alignment horizontal="center"/>
    </xf>
    <xf numFmtId="0" fontId="0" fillId="4" borderId="0" xfId="0" applyFill="1"/>
    <xf numFmtId="6" fontId="3" fillId="4" borderId="2" xfId="0" applyNumberFormat="1" applyFont="1" applyFill="1" applyBorder="1" applyAlignment="1">
      <alignment horizontal="right"/>
    </xf>
    <xf numFmtId="0" fontId="3" fillId="2" borderId="8" xfId="0" applyFont="1" applyFill="1" applyBorder="1"/>
    <xf numFmtId="6" fontId="3" fillId="2" borderId="9" xfId="0" applyNumberFormat="1" applyFont="1" applyFill="1" applyBorder="1"/>
    <xf numFmtId="6" fontId="5" fillId="2" borderId="5" xfId="0" applyNumberFormat="1" applyFont="1" applyFill="1" applyBorder="1"/>
    <xf numFmtId="0" fontId="18" fillId="5" borderId="0" xfId="0" applyFont="1" applyFill="1" applyBorder="1"/>
    <xf numFmtId="0" fontId="19" fillId="5" borderId="0" xfId="0" applyFont="1" applyFill="1"/>
    <xf numFmtId="6" fontId="20" fillId="5" borderId="0" xfId="0" applyNumberFormat="1" applyFont="1" applyFill="1" applyBorder="1"/>
    <xf numFmtId="6" fontId="19" fillId="5" borderId="0" xfId="0" applyNumberFormat="1" applyFont="1" applyFill="1"/>
    <xf numFmtId="6" fontId="3" fillId="0" borderId="0" xfId="0" applyNumberFormat="1" applyFont="1" applyFill="1" applyBorder="1" applyAlignment="1" applyProtection="1">
      <alignment horizontal="right"/>
    </xf>
    <xf numFmtId="6" fontId="3" fillId="0" borderId="0" xfId="0" applyNumberFormat="1" applyFont="1" applyFill="1" applyBorder="1" applyAlignment="1" applyProtection="1">
      <alignment horizontal="center"/>
    </xf>
    <xf numFmtId="6" fontId="11" fillId="2" borderId="13" xfId="0" applyNumberFormat="1" applyFont="1" applyFill="1" applyBorder="1"/>
    <xf numFmtId="164" fontId="3" fillId="0" borderId="0" xfId="0" applyNumberFormat="1" applyFont="1" applyFill="1" applyBorder="1" applyAlignment="1">
      <alignment horizontal="right"/>
    </xf>
    <xf numFmtId="0" fontId="10" fillId="2" borderId="0" xfId="0" applyFont="1" applyFill="1" applyBorder="1"/>
    <xf numFmtId="0" fontId="6" fillId="3" borderId="0" xfId="0" applyFont="1" applyFill="1" applyAlignment="1">
      <alignment horizontal="right" vertical="center"/>
    </xf>
  </cellXfs>
  <cellStyles count="1">
    <cellStyle name="Normal" xfId="0" builtinId="0"/>
  </cellStyles>
  <dxfs count="315">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0" formatCode="#,##0\ &quot;€&quot;;[Red]\-#,##0\ &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0" indent="0" justifyLastLine="0" shrinkToFit="0" readingOrder="0"/>
    </dxf>
    <dxf>
      <font>
        <b/>
        <i val="0"/>
      </font>
    </dxf>
    <dxf>
      <font>
        <b/>
        <i val="0"/>
      </font>
    </dxf>
    <dxf>
      <font>
        <sz val="8"/>
        <color theme="1" tint="0.24994659260841701"/>
        <name val="Calibri"/>
        <scheme val="minor"/>
      </font>
      <border diagonalUp="0" diagonalDown="0">
        <left/>
        <right/>
        <top/>
        <bottom/>
        <vertical/>
        <horizontal/>
      </border>
    </dxf>
    <dxf>
      <font>
        <sz val="9"/>
        <color theme="4" tint="-0.499984740745262"/>
        <name val="Calibri Light"/>
        <scheme val="major"/>
      </font>
      <border diagonalUp="0" diagonalDown="0">
        <left/>
        <right/>
        <top/>
        <bottom/>
        <vertical/>
        <horizontal/>
      </border>
    </dxf>
    <dxf>
      <fill>
        <patternFill>
          <bgColor rgb="FFF7F4F0"/>
        </patternFill>
      </fill>
    </dxf>
    <dxf>
      <fill>
        <patternFill>
          <bgColor rgb="FFEDE3E3"/>
        </patternFill>
      </fill>
    </dxf>
    <dxf>
      <border>
        <left style="thin">
          <color rgb="FFEDE3E3"/>
        </left>
        <right style="thin">
          <color rgb="FFEDE3E3"/>
        </right>
        <vertical style="thin">
          <color rgb="FFEDE3E3"/>
        </vertical>
      </border>
    </dxf>
    <dxf>
      <fill>
        <patternFill>
          <bgColor rgb="FFF7F4F0"/>
        </patternFill>
      </fill>
    </dxf>
    <dxf>
      <border>
        <left style="thick">
          <color rgb="FFEDE3E3"/>
        </left>
        <right style="thick">
          <color rgb="FFEDE3E3"/>
        </right>
        <top style="thick">
          <color rgb="FFEDE3E3"/>
        </top>
        <bottom style="thick">
          <color rgb="FFEDE3E3"/>
        </bottom>
      </border>
    </dxf>
    <dxf>
      <font>
        <b/>
        <i val="0"/>
      </font>
    </dxf>
    <dxf>
      <font>
        <b/>
        <i val="0"/>
      </font>
      <border>
        <left/>
        <right/>
        <top/>
        <bottom style="thin">
          <color auto="1"/>
        </bottom>
        <vertical/>
        <horizontal/>
      </border>
    </dxf>
  </dxfs>
  <tableStyles count="3" defaultTableStyle="TableStyleMedium2" defaultPivotStyle="PivotStyleLight16">
    <tableStyle name="Estilo de tabla 1" pivot="0" count="6" xr9:uid="{D83A7F00-0E7C-4DAC-9105-96C48D1E9135}">
      <tableStyleElement type="headerRow" dxfId="314"/>
      <tableStyleElement type="totalRow" dxfId="313"/>
      <tableStyleElement type="lastColumn" dxfId="312"/>
      <tableStyleElement type="secondRowStripe" dxfId="311"/>
      <tableStyleElement type="secondColumnStripe" dxfId="310"/>
      <tableStyleElement type="firstHeaderCell" dxfId="309"/>
    </tableStyle>
    <tableStyle name="Estilo de tabla dinámica 1" table="0" count="1" xr9:uid="{5F45AE2C-95D5-4490-8426-A988974CE37C}">
      <tableStyleElement type="wholeTable" dxfId="308"/>
    </tableStyle>
    <tableStyle name="EstiloDeSegmentaciónDeDatosPersonalizada1 " pivot="0" table="0" count="10" xr9:uid="{7F2FDB9B-F485-4E68-B779-C2DF486A65A2}">
      <tableStyleElement type="wholeTable" dxfId="307"/>
      <tableStyleElement type="headerRow" dxfId="306"/>
    </tableStyle>
  </tableStyles>
  <colors>
    <mruColors>
      <color rgb="FFF7F4F0"/>
      <color rgb="FFF9EFDF"/>
      <color rgb="FFEDE3E3"/>
      <color rgb="FFDF6472"/>
      <color rgb="FFD61E38"/>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Calibri"/>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Calibri"/>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Calibri"/>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Calibri"/>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Calibri"/>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EstiloDeSegmentaciónDeDatosPersonalizada1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r>
              <a: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rPr>
              <a:t>Saldo acumulado</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val>
            <c:numRef>
              <c:f>INSTRUCCIONES!#REF!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INSTRUCCIONES!#REF!</c15:sqref>
                        </c15:formulaRef>
                      </c:ext>
                    </c:extLst>
                    <c:strCache>
                      <c:ptCount val="1"/>
                      <c:pt idx="0">
                        <c:v>#REF!</c:v>
                      </c:pt>
                    </c:strCache>
                  </c:strRef>
                </c15:tx>
              </c15:filteredSeriesTitle>
            </c:ext>
            <c:ext xmlns:c16="http://schemas.microsoft.com/office/drawing/2014/chart" uri="{C3380CC4-5D6E-409C-BE32-E72D297353CC}">
              <c16:uniqueId val="{00000000-01AC-491B-BD75-CFFC3F8B4BA4}"/>
            </c:ext>
          </c:extLst>
        </c:ser>
        <c:dLbls>
          <c:showLegendKey val="0"/>
          <c:showVal val="0"/>
          <c:showCatName val="0"/>
          <c:showSerName val="0"/>
          <c:showPercent val="0"/>
          <c:showBubbleSize val="0"/>
        </c:dLbls>
        <c:smooth val="0"/>
        <c:axId val="485274848"/>
        <c:axId val="633463728"/>
      </c:lineChart>
      <c:catAx>
        <c:axId val="48527484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633463728"/>
        <c:crosses val="autoZero"/>
        <c:auto val="1"/>
        <c:lblAlgn val="ctr"/>
        <c:lblOffset val="100"/>
        <c:noMultiLvlLbl val="0"/>
      </c:catAx>
      <c:valAx>
        <c:axId val="63346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8527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val>
            <c:numRef>
              <c:f>INSTRUCCIONES!#REF!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INSTRUCCIONES!#REF!</c15:sqref>
                        </c15:formulaRef>
                      </c:ext>
                    </c:extLst>
                    <c:strCache>
                      <c:ptCount val="1"/>
                      <c:pt idx="0">
                        <c:v>#REF!</c:v>
                      </c:pt>
                    </c:strCache>
                  </c:strRef>
                </c15:tx>
              </c15:filteredSeriesTitle>
            </c:ext>
            <c:ext xmlns:c16="http://schemas.microsoft.com/office/drawing/2014/chart" uri="{C3380CC4-5D6E-409C-BE32-E72D297353CC}">
              <c16:uniqueId val="{00000000-D72D-4382-8EB1-833A62FF7748}"/>
            </c:ext>
          </c:extLst>
        </c:ser>
        <c:dLbls>
          <c:showLegendKey val="0"/>
          <c:showVal val="0"/>
          <c:showCatName val="0"/>
          <c:showSerName val="0"/>
          <c:showPercent val="0"/>
          <c:showBubbleSize val="0"/>
        </c:dLbls>
        <c:gapWidth val="80"/>
        <c:overlap val="25"/>
        <c:axId val="633463312"/>
        <c:axId val="485276512"/>
      </c:barChart>
      <c:catAx>
        <c:axId val="633463312"/>
        <c:scaling>
          <c:orientation val="minMax"/>
        </c:scaling>
        <c:delete val="0"/>
        <c:axPos val="b"/>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85276512"/>
        <c:crosses val="autoZero"/>
        <c:auto val="1"/>
        <c:lblAlgn val="ctr"/>
        <c:lblOffset val="100"/>
        <c:noMultiLvlLbl val="0"/>
      </c:catAx>
      <c:valAx>
        <c:axId val="485276512"/>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633463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r>
              <a: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rPr>
              <a:t>Saldo acumulado</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lineChart>
        <c:grouping val="standard"/>
        <c:varyColors val="0"/>
        <c:ser>
          <c:idx val="0"/>
          <c:order val="0"/>
          <c:tx>
            <c:strRef>
              <c:f>RESUMEN!$B$12</c:f>
              <c:strCache>
                <c:ptCount val="1"/>
                <c:pt idx="0">
                  <c:v>Saldo acumulado</c:v>
                </c:pt>
              </c:strCache>
            </c:strRef>
          </c:tx>
          <c:spPr>
            <a:ln w="34925" cap="rnd">
              <a:solidFill>
                <a:schemeClr val="accent1"/>
              </a:solidFill>
              <a:round/>
            </a:ln>
            <a:effectLst/>
          </c:spPr>
          <c:marker>
            <c:symbol val="none"/>
          </c:marker>
          <c:val>
            <c:numRef>
              <c:f>RESUMEN!$C$12:$N$12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003-44EB-BA39-C70118141E2F}"/>
            </c:ext>
          </c:extLst>
        </c:ser>
        <c:dLbls>
          <c:showLegendKey val="0"/>
          <c:showVal val="0"/>
          <c:showCatName val="0"/>
          <c:showSerName val="0"/>
          <c:showPercent val="0"/>
          <c:showBubbleSize val="0"/>
        </c:dLbls>
        <c:smooth val="0"/>
        <c:axId val="485274848"/>
        <c:axId val="633463728"/>
      </c:lineChart>
      <c:catAx>
        <c:axId val="48527484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633463728"/>
        <c:crosses val="autoZero"/>
        <c:auto val="1"/>
        <c:lblAlgn val="ctr"/>
        <c:lblOffset val="100"/>
        <c:noMultiLvlLbl val="0"/>
      </c:catAx>
      <c:valAx>
        <c:axId val="633463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8527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r>
              <a: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rPr>
              <a:t>Ingresos vs Gastos mensuales</a:t>
            </a:r>
          </a:p>
        </c:rich>
      </c:tx>
      <c:overlay val="0"/>
      <c:spPr>
        <a:noFill/>
        <a:ln>
          <a:noFill/>
        </a:ln>
        <a:effectLst/>
      </c:spPr>
      <c:txPr>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barChart>
        <c:barDir val="col"/>
        <c:grouping val="clustered"/>
        <c:varyColors val="0"/>
        <c:ser>
          <c:idx val="0"/>
          <c:order val="0"/>
          <c:tx>
            <c:strRef>
              <c:f>RESUMEN!$AB$48</c:f>
              <c:strCache>
                <c:ptCount val="1"/>
                <c:pt idx="0">
                  <c:v>Ingresos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RESUMEN!$AC$48:$AN$48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B20-454E-A9E8-D3BD145EADD1}"/>
            </c:ext>
          </c:extLst>
        </c:ser>
        <c:ser>
          <c:idx val="1"/>
          <c:order val="1"/>
          <c:tx>
            <c:strRef>
              <c:f>RESUMEN!$AB$49</c:f>
              <c:strCache>
                <c:ptCount val="1"/>
                <c:pt idx="0">
                  <c:v>Gastos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RESUMEN!$AC$49:$AN$49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B20-454E-A9E8-D3BD145EADD1}"/>
            </c:ext>
          </c:extLst>
        </c:ser>
        <c:dLbls>
          <c:showLegendKey val="0"/>
          <c:showVal val="0"/>
          <c:showCatName val="0"/>
          <c:showSerName val="0"/>
          <c:showPercent val="0"/>
          <c:showBubbleSize val="0"/>
        </c:dLbls>
        <c:gapWidth val="100"/>
        <c:overlap val="-24"/>
        <c:axId val="466373984"/>
        <c:axId val="466372320"/>
      </c:barChart>
      <c:catAx>
        <c:axId val="466373984"/>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s-ES"/>
          </a:p>
        </c:txPr>
        <c:crossAx val="466372320"/>
        <c:crosses val="autoZero"/>
        <c:auto val="1"/>
        <c:lblAlgn val="ctr"/>
        <c:lblOffset val="100"/>
        <c:noMultiLvlLbl val="0"/>
      </c:catAx>
      <c:valAx>
        <c:axId val="46637232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s-ES"/>
          </a:p>
        </c:txPr>
        <c:crossAx val="46637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barChart>
        <c:barDir val="col"/>
        <c:grouping val="clustered"/>
        <c:varyColors val="0"/>
        <c:ser>
          <c:idx val="0"/>
          <c:order val="0"/>
          <c:tx>
            <c:strRef>
              <c:f>RESUMEN!$AB$48</c:f>
              <c:strCache>
                <c:ptCount val="1"/>
                <c:pt idx="0">
                  <c:v>Ingresos</c:v>
                </c:pt>
              </c:strCache>
            </c:strRef>
          </c:tx>
          <c:spPr>
            <a:solidFill>
              <a:schemeClr val="accent1">
                <a:alpha val="70000"/>
              </a:schemeClr>
            </a:solidFill>
            <a:ln>
              <a:noFill/>
            </a:ln>
            <a:effectLst/>
          </c:spPr>
          <c:invertIfNegative val="0"/>
          <c:val>
            <c:numRef>
              <c:f>RESUMEN!$AC$48:$AN$48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16F-4B8E-BB8D-CE9A5ED1B46B}"/>
            </c:ext>
          </c:extLst>
        </c:ser>
        <c:dLbls>
          <c:showLegendKey val="0"/>
          <c:showVal val="0"/>
          <c:showCatName val="0"/>
          <c:showSerName val="0"/>
          <c:showPercent val="0"/>
          <c:showBubbleSize val="0"/>
        </c:dLbls>
        <c:gapWidth val="80"/>
        <c:overlap val="25"/>
        <c:axId val="633463312"/>
        <c:axId val="485276512"/>
      </c:barChart>
      <c:catAx>
        <c:axId val="633463312"/>
        <c:scaling>
          <c:orientation val="minMax"/>
        </c:scaling>
        <c:delete val="0"/>
        <c:axPos val="b"/>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85276512"/>
        <c:crosses val="autoZero"/>
        <c:auto val="1"/>
        <c:lblAlgn val="ctr"/>
        <c:lblOffset val="100"/>
        <c:noMultiLvlLbl val="0"/>
      </c:catAx>
      <c:valAx>
        <c:axId val="485276512"/>
        <c:scaling>
          <c:orientation val="minMax"/>
        </c:scaling>
        <c:delete val="0"/>
        <c:axPos val="l"/>
        <c:majorGridlines>
          <c:spPr>
            <a:ln w="9525" cap="flat" cmpd="sng" algn="ctr">
              <a:solidFill>
                <a:schemeClr val="tx1">
                  <a:lumMod val="5000"/>
                  <a:lumOff val="9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633463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lgn="ctr" rtl="0">
            <a:defRPr lang="en-U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barChart>
        <c:barDir val="col"/>
        <c:grouping val="clustered"/>
        <c:varyColors val="0"/>
        <c:ser>
          <c:idx val="0"/>
          <c:order val="0"/>
          <c:tx>
            <c:strRef>
              <c:f>RESUMEN!$AB$49</c:f>
              <c:strCache>
                <c:ptCount val="1"/>
                <c:pt idx="0">
                  <c:v>Gastos</c:v>
                </c:pt>
              </c:strCache>
            </c:strRef>
          </c:tx>
          <c:spPr>
            <a:solidFill>
              <a:schemeClr val="accent1">
                <a:alpha val="70000"/>
              </a:schemeClr>
            </a:solidFill>
            <a:ln>
              <a:noFill/>
            </a:ln>
            <a:effectLst/>
          </c:spPr>
          <c:invertIfNegative val="0"/>
          <c:val>
            <c:numRef>
              <c:f>RESUMEN!$AC$49:$AN$49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62B-430F-8059-EFB39201E9F2}"/>
            </c:ext>
          </c:extLst>
        </c:ser>
        <c:dLbls>
          <c:showLegendKey val="0"/>
          <c:showVal val="0"/>
          <c:showCatName val="0"/>
          <c:showSerName val="0"/>
          <c:showPercent val="0"/>
          <c:showBubbleSize val="0"/>
        </c:dLbls>
        <c:gapWidth val="80"/>
        <c:overlap val="25"/>
        <c:axId val="520051328"/>
        <c:axId val="520046752"/>
      </c:barChart>
      <c:catAx>
        <c:axId val="520051328"/>
        <c:scaling>
          <c:orientation val="minMax"/>
        </c:scaling>
        <c:delete val="0"/>
        <c:axPos val="b"/>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0046752"/>
        <c:crosses val="autoZero"/>
        <c:auto val="1"/>
        <c:lblAlgn val="ctr"/>
        <c:lblOffset val="100"/>
        <c:noMultiLvlLbl val="0"/>
      </c:catAx>
      <c:valAx>
        <c:axId val="520046752"/>
        <c:scaling>
          <c:orientation val="minMax"/>
        </c:scaling>
        <c:delete val="0"/>
        <c:axPos val="l"/>
        <c:majorGridlines>
          <c:spPr>
            <a:ln w="9525" cap="flat" cmpd="sng" algn="ctr">
              <a:solidFill>
                <a:schemeClr val="tx1">
                  <a:lumMod val="5000"/>
                  <a:lumOff val="9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0051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r>
              <a: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rPr>
              <a:t>Repartición de gastos</a:t>
            </a:r>
          </a:p>
        </c:rich>
      </c:tx>
      <c:overlay val="0"/>
      <c:spPr>
        <a:noFill/>
        <a:ln>
          <a:noFill/>
        </a:ln>
        <a:effectLst/>
      </c:spPr>
      <c:txPr>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18B-41E2-8408-B7DB16722D9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18B-41E2-8408-B7DB16722D9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18B-41E2-8408-B7DB16722D9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18B-41E2-8408-B7DB16722D9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18B-41E2-8408-B7DB16722D9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18B-41E2-8408-B7DB16722D9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F18B-41E2-8408-B7DB16722D9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18B-41E2-8408-B7DB16722D9A}"/>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1E15-40E2-9FC2-94CDCA31152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GASTOS!$U$110:$U$118</c:f>
              <c:strCache>
                <c:ptCount val="9"/>
                <c:pt idx="0">
                  <c:v>Hogar</c:v>
                </c:pt>
                <c:pt idx="1">
                  <c:v>Comida</c:v>
                </c:pt>
                <c:pt idx="2">
                  <c:v>Transporte</c:v>
                </c:pt>
                <c:pt idx="3">
                  <c:v>Cuidado personal</c:v>
                </c:pt>
                <c:pt idx="4">
                  <c:v>Entretenimiento</c:v>
                </c:pt>
                <c:pt idx="6">
                  <c:v>Educación</c:v>
                </c:pt>
                <c:pt idx="7">
                  <c:v>Préstamos / Créditos</c:v>
                </c:pt>
                <c:pt idx="8">
                  <c:v>Otros</c:v>
                </c:pt>
              </c:strCache>
            </c:strRef>
          </c:cat>
          <c:val>
            <c:numRef>
              <c:f>GASTOS!$V$110:$V$118</c:f>
              <c:numCache>
                <c:formatCode>"€"#,##0_);[Red]\("€"#,##0\)</c:formatCode>
                <c:ptCount val="9"/>
                <c:pt idx="0">
                  <c:v>0</c:v>
                </c:pt>
                <c:pt idx="1">
                  <c:v>0</c:v>
                </c:pt>
                <c:pt idx="2">
                  <c:v>0</c:v>
                </c:pt>
                <c:pt idx="3">
                  <c:v>0</c:v>
                </c:pt>
                <c:pt idx="4">
                  <c:v>0</c:v>
                </c:pt>
                <c:pt idx="6">
                  <c:v>0</c:v>
                </c:pt>
                <c:pt idx="7">
                  <c:v>0</c:v>
                </c:pt>
                <c:pt idx="8">
                  <c:v>0</c:v>
                </c:pt>
              </c:numCache>
            </c:numRef>
          </c:val>
          <c:extLst>
            <c:ext xmlns:c16="http://schemas.microsoft.com/office/drawing/2014/chart" uri="{C3380CC4-5D6E-409C-BE32-E72D297353CC}">
              <c16:uniqueId val="{00000010-F18B-41E2-8408-B7DB16722D9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r>
              <a: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rPr>
              <a:t>Ahorro: Objetivo vs realidad</a:t>
            </a:r>
          </a:p>
        </c:rich>
      </c:tx>
      <c:overlay val="0"/>
      <c:spPr>
        <a:noFill/>
        <a:ln>
          <a:noFill/>
        </a:ln>
        <a:effectLst/>
      </c:spPr>
      <c:txPr>
        <a:bodyPr rot="0" spcFirstLastPara="1" vertOverflow="ellipsis" vert="horz" wrap="square" anchor="ctr" anchorCtr="1"/>
        <a:lstStyle/>
        <a:p>
          <a:pPr algn="ctr" rtl="0">
            <a:defRPr lang="es-ES" sz="1600" b="1" i="0" u="none" strike="noStrike" kern="1200" cap="none" spc="50" normalizeH="0" baseline="0">
              <a:solidFill>
                <a:srgbClr val="000000">
                  <a:lumMod val="65000"/>
                  <a:lumOff val="35000"/>
                </a:srgbClr>
              </a:solidFill>
              <a:latin typeface="Arial" panose="020B0604020202020204" pitchFamily="34" charset="0"/>
              <a:ea typeface="+mj-ea"/>
              <a:cs typeface="Arial" panose="020B0604020202020204" pitchFamily="34" charset="0"/>
            </a:defRPr>
          </a:pPr>
          <a:endParaRPr lang="es-ES"/>
        </a:p>
      </c:txPr>
    </c:title>
    <c:autoTitleDeleted val="0"/>
    <c:plotArea>
      <c:layout/>
      <c:lineChart>
        <c:grouping val="standard"/>
        <c:varyColors val="0"/>
        <c:ser>
          <c:idx val="0"/>
          <c:order val="0"/>
          <c:tx>
            <c:strRef>
              <c:f>AHORRO!$B$36</c:f>
              <c:strCache>
                <c:ptCount val="1"/>
                <c:pt idx="0">
                  <c:v>Objetivos acumulado</c:v>
                </c:pt>
              </c:strCache>
            </c:strRef>
          </c:tx>
          <c:spPr>
            <a:ln w="28575" cap="rnd">
              <a:solidFill>
                <a:schemeClr val="accent1"/>
              </a:solidFill>
              <a:prstDash val="sysDash"/>
              <a:round/>
            </a:ln>
            <a:effectLst/>
          </c:spPr>
          <c:marker>
            <c:symbol val="none"/>
          </c:marker>
          <c:val>
            <c:numRef>
              <c:f>AHORRO!$C$36:$N$36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9B3-4FA8-88BE-E89F8DD3E1D4}"/>
            </c:ext>
          </c:extLst>
        </c:ser>
        <c:ser>
          <c:idx val="1"/>
          <c:order val="1"/>
          <c:tx>
            <c:strRef>
              <c:f>AHORRO!$B$37</c:f>
              <c:strCache>
                <c:ptCount val="1"/>
                <c:pt idx="0">
                  <c:v>Realidad acumulado</c:v>
                </c:pt>
              </c:strCache>
            </c:strRef>
          </c:tx>
          <c:spPr>
            <a:ln w="28575" cap="rnd">
              <a:solidFill>
                <a:schemeClr val="accent2"/>
              </a:solidFill>
              <a:round/>
            </a:ln>
            <a:effectLst/>
          </c:spPr>
          <c:marker>
            <c:symbol val="none"/>
          </c:marker>
          <c:val>
            <c:numRef>
              <c:f>AHORRO!$C$37:$N$37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9B3-4FA8-88BE-E89F8DD3E1D4}"/>
            </c:ext>
          </c:extLst>
        </c:ser>
        <c:dLbls>
          <c:showLegendKey val="0"/>
          <c:showVal val="0"/>
          <c:showCatName val="0"/>
          <c:showSerName val="0"/>
          <c:showPercent val="0"/>
          <c:showBubbleSize val="0"/>
        </c:dLbls>
        <c:smooth val="0"/>
        <c:axId val="1463219888"/>
        <c:axId val="1463231952"/>
      </c:lineChart>
      <c:catAx>
        <c:axId val="14632198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63231952"/>
        <c:crosses val="autoZero"/>
        <c:auto val="1"/>
        <c:lblAlgn val="ctr"/>
        <c:lblOffset val="100"/>
        <c:noMultiLvlLbl val="0"/>
      </c:catAx>
      <c:valAx>
        <c:axId val="14632319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6321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F6472"/>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png"/><Relationship Id="rId7"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INGRESOS!A1"/><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GASTOS!A1"/></Relationships>
</file>

<file path=xl/drawings/_rels/drawing3.xml.rels><?xml version="1.0" encoding="UTF-8" standalone="yes"?>
<Relationships xmlns="http://schemas.openxmlformats.org/package/2006/relationships"><Relationship Id="rId2" Type="http://schemas.openxmlformats.org/officeDocument/2006/relationships/hyperlink" Target="#AHORRO!A1"/><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9.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hyperlink" Target="#RESUMEN!A1"/><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847724</xdr:colOff>
      <xdr:row>5</xdr:row>
      <xdr:rowOff>0</xdr:rowOff>
    </xdr:from>
    <xdr:to>
      <xdr:col>4</xdr:col>
      <xdr:colOff>421821</xdr:colOff>
      <xdr:row>5</xdr:row>
      <xdr:rowOff>0</xdr:rowOff>
    </xdr:to>
    <xdr:graphicFrame macro="">
      <xdr:nvGraphicFramePr>
        <xdr:cNvPr id="3" name="Gráfico 2">
          <a:extLst>
            <a:ext uri="{FF2B5EF4-FFF2-40B4-BE49-F238E27FC236}">
              <a16:creationId xmlns:a16="http://schemas.microsoft.com/office/drawing/2014/main" id="{7AFFFAFF-8AD9-46A7-A8B6-DBD3566AA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828674</xdr:colOff>
      <xdr:row>5</xdr:row>
      <xdr:rowOff>0</xdr:rowOff>
    </xdr:from>
    <xdr:to>
      <xdr:col>4</xdr:col>
      <xdr:colOff>400049</xdr:colOff>
      <xdr:row>5</xdr:row>
      <xdr:rowOff>0</xdr:rowOff>
    </xdr:to>
    <xdr:graphicFrame macro="">
      <xdr:nvGraphicFramePr>
        <xdr:cNvPr id="5" name="Gráfico 4">
          <a:extLst>
            <a:ext uri="{FF2B5EF4-FFF2-40B4-BE49-F238E27FC236}">
              <a16:creationId xmlns:a16="http://schemas.microsoft.com/office/drawing/2014/main" id="{60F6CE84-5769-4B3B-9C26-820D58AA3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2</xdr:row>
      <xdr:rowOff>38100</xdr:rowOff>
    </xdr:from>
    <xdr:to>
      <xdr:col>9</xdr:col>
      <xdr:colOff>304800</xdr:colOff>
      <xdr:row>24</xdr:row>
      <xdr:rowOff>19050</xdr:rowOff>
    </xdr:to>
    <xdr:sp macro="" textlink="">
      <xdr:nvSpPr>
        <xdr:cNvPr id="4" name="Rectángulo 3">
          <a:extLst>
            <a:ext uri="{FF2B5EF4-FFF2-40B4-BE49-F238E27FC236}">
              <a16:creationId xmlns:a16="http://schemas.microsoft.com/office/drawing/2014/main" id="{9A9173A2-2989-496B-B08B-C26650737C28}"/>
            </a:ext>
          </a:extLst>
        </xdr:cNvPr>
        <xdr:cNvSpPr/>
      </xdr:nvSpPr>
      <xdr:spPr>
        <a:xfrm>
          <a:off x="2505075" y="1152525"/>
          <a:ext cx="6724650" cy="4171950"/>
        </a:xfrm>
        <a:prstGeom prst="rect">
          <a:avLst/>
        </a:prstGeom>
        <a:solidFill>
          <a:srgbClr val="F9E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xdr:col>
      <xdr:colOff>123825</xdr:colOff>
      <xdr:row>2</xdr:row>
      <xdr:rowOff>104775</xdr:rowOff>
    </xdr:from>
    <xdr:to>
      <xdr:col>9</xdr:col>
      <xdr:colOff>381000</xdr:colOff>
      <xdr:row>24</xdr:row>
      <xdr:rowOff>85725</xdr:rowOff>
    </xdr:to>
    <xdr:sp macro="" textlink="">
      <xdr:nvSpPr>
        <xdr:cNvPr id="6" name="Rectángulo 5">
          <a:extLst>
            <a:ext uri="{FF2B5EF4-FFF2-40B4-BE49-F238E27FC236}">
              <a16:creationId xmlns:a16="http://schemas.microsoft.com/office/drawing/2014/main" id="{D8B24CCE-BCDD-4CB6-8B12-7F05388892D9}"/>
            </a:ext>
          </a:extLst>
        </xdr:cNvPr>
        <xdr:cNvSpPr/>
      </xdr:nvSpPr>
      <xdr:spPr>
        <a:xfrm>
          <a:off x="2581275" y="1219200"/>
          <a:ext cx="6724650" cy="4171950"/>
        </a:xfrm>
        <a:prstGeom prst="rect">
          <a:avLst/>
        </a:prstGeom>
        <a:noFill/>
        <a:ln w="19050">
          <a:solidFill>
            <a:srgbClr val="D61E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57149</xdr:colOff>
      <xdr:row>3</xdr:row>
      <xdr:rowOff>76200</xdr:rowOff>
    </xdr:from>
    <xdr:to>
      <xdr:col>9</xdr:col>
      <xdr:colOff>123824</xdr:colOff>
      <xdr:row>19</xdr:row>
      <xdr:rowOff>57150</xdr:rowOff>
    </xdr:to>
    <xdr:sp macro="" textlink="">
      <xdr:nvSpPr>
        <xdr:cNvPr id="7" name="CuadroTexto 6">
          <a:extLst>
            <a:ext uri="{FF2B5EF4-FFF2-40B4-BE49-F238E27FC236}">
              <a16:creationId xmlns:a16="http://schemas.microsoft.com/office/drawing/2014/main" id="{E54779DE-A45C-42B5-ABA9-549508F82352}"/>
            </a:ext>
          </a:extLst>
        </xdr:cNvPr>
        <xdr:cNvSpPr txBox="1"/>
      </xdr:nvSpPr>
      <xdr:spPr>
        <a:xfrm>
          <a:off x="3438524" y="1381125"/>
          <a:ext cx="5610225" cy="302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a:p>
          <a:pPr marL="0" marR="0" lvl="0" indent="0" defTabSz="914400" eaLnBrk="1" fontAlgn="auto" latinLnBrk="0" hangingPunct="1">
            <a:lnSpc>
              <a:spcPct val="100000"/>
            </a:lnSpc>
            <a:spcBef>
              <a:spcPts val="0"/>
            </a:spcBef>
            <a:spcAft>
              <a:spcPts val="0"/>
            </a:spcAft>
            <a:buClrTx/>
            <a:buSzTx/>
            <a:buFontTx/>
            <a:buNone/>
            <a:tabLst/>
            <a:defRPr/>
          </a:pPr>
          <a:r>
            <a:rPr lang="es-ES" sz="1100">
              <a:latin typeface="Arial" panose="020B0604020202020204" pitchFamily="34" charset="0"/>
              <a:cs typeface="Arial" panose="020B0604020202020204" pitchFamily="34" charset="0"/>
            </a:rPr>
            <a:t>Para</a:t>
          </a:r>
          <a:r>
            <a:rPr lang="es-ES" sz="1100" baseline="0">
              <a:latin typeface="Arial" panose="020B0604020202020204" pitchFamily="34" charset="0"/>
              <a:cs typeface="Arial" panose="020B0604020202020204" pitchFamily="34" charset="0"/>
            </a:rPr>
            <a:t> utilizar esta plantilla, debes introducir tus datos de forma </a:t>
          </a:r>
          <a:r>
            <a:rPr lang="es-ES" sz="1100" b="1" baseline="0">
              <a:latin typeface="Arial" panose="020B0604020202020204" pitchFamily="34" charset="0"/>
              <a:cs typeface="Arial" panose="020B0604020202020204" pitchFamily="34" charset="0"/>
            </a:rPr>
            <a:t>mensual</a:t>
          </a:r>
          <a:r>
            <a:rPr lang="es-ES" sz="1100" baseline="0">
              <a:latin typeface="Arial" panose="020B0604020202020204" pitchFamily="34" charset="0"/>
              <a:cs typeface="Arial" panose="020B0604020202020204" pitchFamily="34" charset="0"/>
            </a:rPr>
            <a:t> en las hojas</a:t>
          </a:r>
        </a:p>
        <a:p>
          <a:pPr marL="0" marR="0" lvl="0" indent="0" defTabSz="914400" eaLnBrk="1" fontAlgn="auto" latinLnBrk="0" hangingPunct="1">
            <a:lnSpc>
              <a:spcPct val="100000"/>
            </a:lnSpc>
            <a:spcBef>
              <a:spcPts val="0"/>
            </a:spcBef>
            <a:spcAft>
              <a:spcPts val="0"/>
            </a:spcAft>
            <a:buClrTx/>
            <a:buSzTx/>
            <a:buFontTx/>
            <a:buNone/>
            <a:tabLst/>
            <a:defRPr/>
          </a:pPr>
          <a:r>
            <a:rPr lang="es-ES" sz="1100" b="1" baseline="0">
              <a:solidFill>
                <a:srgbClr val="D61E38"/>
              </a:solidFill>
              <a:effectLst/>
              <a:latin typeface="Arial" panose="020B0604020202020204" pitchFamily="34" charset="0"/>
              <a:ea typeface="+mn-ea"/>
              <a:cs typeface="Arial" panose="020B0604020202020204" pitchFamily="34" charset="0"/>
            </a:rPr>
            <a:t>INGRESOS, GASTOS y AHORRO</a:t>
          </a:r>
          <a:r>
            <a:rPr lang="es-ES" sz="1100" baseline="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solidFill>
                <a:schemeClr val="dk1"/>
              </a:solidFill>
              <a:effectLst/>
              <a:latin typeface="Arial" panose="020B0604020202020204" pitchFamily="34" charset="0"/>
              <a:ea typeface="+mn-ea"/>
              <a:cs typeface="Arial" panose="020B0604020202020204" pitchFamily="34" charset="0"/>
            </a:rPr>
            <a:t>La hoja </a:t>
          </a:r>
          <a:r>
            <a:rPr lang="es-ES" sz="1100" b="1" baseline="0">
              <a:solidFill>
                <a:srgbClr val="D61E38"/>
              </a:solidFill>
              <a:effectLst/>
              <a:latin typeface="Arial" panose="020B0604020202020204" pitchFamily="34" charset="0"/>
              <a:ea typeface="+mn-ea"/>
              <a:cs typeface="Arial" panose="020B0604020202020204" pitchFamily="34" charset="0"/>
            </a:rPr>
            <a:t>RESUMEN</a:t>
          </a:r>
          <a:r>
            <a:rPr lang="es-ES" sz="1100" baseline="0">
              <a:solidFill>
                <a:schemeClr val="dk1"/>
              </a:solidFill>
              <a:effectLst/>
              <a:latin typeface="Arial" panose="020B0604020202020204" pitchFamily="34" charset="0"/>
              <a:ea typeface="+mn-ea"/>
              <a:cs typeface="Arial" panose="020B0604020202020204" pitchFamily="34" charset="0"/>
            </a:rPr>
            <a:t> </a:t>
          </a:r>
          <a:r>
            <a:rPr lang="es-ES" sz="1100" b="1" baseline="0">
              <a:solidFill>
                <a:schemeClr val="dk1"/>
              </a:solidFill>
              <a:effectLst/>
              <a:latin typeface="Arial" panose="020B0604020202020204" pitchFamily="34" charset="0"/>
              <a:ea typeface="+mn-ea"/>
              <a:cs typeface="Arial" panose="020B0604020202020204" pitchFamily="34" charset="0"/>
            </a:rPr>
            <a:t>no se debe rellenar</a:t>
          </a:r>
          <a:r>
            <a:rPr lang="es-ES" sz="1100" baseline="0">
              <a:solidFill>
                <a:schemeClr val="dk1"/>
              </a:solidFill>
              <a:effectLst/>
              <a:latin typeface="Arial" panose="020B0604020202020204" pitchFamily="34" charset="0"/>
              <a:ea typeface="+mn-ea"/>
              <a:cs typeface="Arial" panose="020B0604020202020204" pitchFamily="34" charset="0"/>
            </a:rPr>
            <a:t>, se actualizará automáticamente al rellenar las otras tres</a:t>
          </a:r>
          <a:r>
            <a:rPr lang="es-ES" sz="1100" baseline="0">
              <a:solidFill>
                <a:schemeClr val="dk1"/>
              </a:solidFill>
              <a:effectLst/>
              <a:latin typeface="+mn-lt"/>
              <a:ea typeface="+mn-ea"/>
              <a:cs typeface="+mn-cs"/>
            </a:rPr>
            <a:t>.</a:t>
          </a:r>
          <a:endParaRPr lang="es-E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latin typeface="Arial" panose="020B0604020202020204" pitchFamily="34" charset="0"/>
              <a:cs typeface="Arial" panose="020B0604020202020204" pitchFamily="34" charset="0"/>
            </a:rPr>
            <a:t>Para desplazarte entre ellas tienes que hacer click en los botones de la </a:t>
          </a:r>
          <a:r>
            <a:rPr lang="es-ES" sz="1100" u="sng" baseline="0">
              <a:latin typeface="Arial" panose="020B0604020202020204" pitchFamily="34" charset="0"/>
              <a:cs typeface="Arial" panose="020B0604020202020204" pitchFamily="34" charset="0"/>
            </a:rPr>
            <a:t>parte inferior izquierda</a:t>
          </a:r>
          <a:r>
            <a:rPr lang="es-ES" sz="1100" baseline="0">
              <a:latin typeface="Arial" panose="020B0604020202020204" pitchFamily="34" charset="0"/>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latin typeface="Arial" panose="020B0604020202020204" pitchFamily="34" charset="0"/>
              <a:cs typeface="Arial" panose="020B0604020202020204" pitchFamily="34" charset="0"/>
            </a:rPr>
            <a:t>Para conservar los datos, es muy importante </a:t>
          </a:r>
          <a:r>
            <a:rPr lang="es-ES" sz="1100" b="1" baseline="0">
              <a:latin typeface="Arial" panose="020B0604020202020204" pitchFamily="34" charset="0"/>
              <a:cs typeface="Arial" panose="020B0604020202020204" pitchFamily="34" charset="0"/>
            </a:rPr>
            <a:t>guardar el documento </a:t>
          </a:r>
          <a:r>
            <a:rPr lang="es-ES" sz="1100" baseline="0">
              <a:latin typeface="Arial" panose="020B0604020202020204" pitchFamily="34" charset="0"/>
              <a:cs typeface="Arial" panose="020B0604020202020204" pitchFamily="34" charset="0"/>
            </a:rPr>
            <a:t>antes de cerrarlo.</a:t>
          </a:r>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latin typeface="Arial" panose="020B0604020202020204" pitchFamily="34" charset="0"/>
              <a:cs typeface="Arial" panose="020B0604020202020204" pitchFamily="34" charset="0"/>
            </a:rPr>
            <a:t>Para ello ir a Archivo &gt; Guardar </a:t>
          </a:r>
          <a:r>
            <a:rPr lang="es-ES" sz="1100" baseline="0">
              <a:solidFill>
                <a:schemeClr val="dk1"/>
              </a:solidFill>
              <a:latin typeface="Arial" panose="020B0604020202020204" pitchFamily="34" charset="0"/>
              <a:ea typeface="+mn-ea"/>
              <a:cs typeface="Arial" panose="020B0604020202020204" pitchFamily="34" charset="0"/>
            </a:rPr>
            <a:t>como &gt; Guardar</a:t>
          </a: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latin typeface="Arial" panose="020B0604020202020204" pitchFamily="34" charset="0"/>
            <a:cs typeface="Arial" panose="020B0604020202020204" pitchFamily="34" charset="0"/>
          </a:endParaRPr>
        </a:p>
      </xdr:txBody>
    </xdr:sp>
    <xdr:clientData/>
  </xdr:twoCellAnchor>
  <xdr:twoCellAnchor>
    <xdr:from>
      <xdr:col>3</xdr:col>
      <xdr:colOff>689082</xdr:colOff>
      <xdr:row>13</xdr:row>
      <xdr:rowOff>133350</xdr:rowOff>
    </xdr:from>
    <xdr:to>
      <xdr:col>8</xdr:col>
      <xdr:colOff>281967</xdr:colOff>
      <xdr:row>15</xdr:row>
      <xdr:rowOff>116417</xdr:rowOff>
    </xdr:to>
    <xdr:grpSp>
      <xdr:nvGrpSpPr>
        <xdr:cNvPr id="16" name="Grupo 15">
          <a:extLst>
            <a:ext uri="{FF2B5EF4-FFF2-40B4-BE49-F238E27FC236}">
              <a16:creationId xmlns:a16="http://schemas.microsoft.com/office/drawing/2014/main" id="{0794945D-D077-45FB-B5E8-5F48C7E2A0D5}"/>
            </a:ext>
          </a:extLst>
        </xdr:cNvPr>
        <xdr:cNvGrpSpPr/>
      </xdr:nvGrpSpPr>
      <xdr:grpSpPr>
        <a:xfrm>
          <a:off x="4082363" y="3348038"/>
          <a:ext cx="4236323" cy="364067"/>
          <a:chOff x="1841726" y="2828925"/>
          <a:chExt cx="4212236" cy="364067"/>
        </a:xfrm>
      </xdr:grpSpPr>
      <xdr:cxnSp macro="">
        <xdr:nvCxnSpPr>
          <xdr:cNvPr id="10" name="Conector recto 9">
            <a:extLst>
              <a:ext uri="{FF2B5EF4-FFF2-40B4-BE49-F238E27FC236}">
                <a16:creationId xmlns:a16="http://schemas.microsoft.com/office/drawing/2014/main" id="{59D898CD-68CF-47A1-9EAD-1BB19EFE84ED}"/>
              </a:ext>
            </a:extLst>
          </xdr:cNvPr>
          <xdr:cNvCxnSpPr/>
        </xdr:nvCxnSpPr>
        <xdr:spPr>
          <a:xfrm>
            <a:off x="3078876" y="3188759"/>
            <a:ext cx="1459841" cy="4233"/>
          </a:xfrm>
          <a:prstGeom prst="line">
            <a:avLst/>
          </a:prstGeom>
          <a:ln w="38100"/>
        </xdr:spPr>
        <xdr:style>
          <a:lnRef idx="1">
            <a:schemeClr val="accent1"/>
          </a:lnRef>
          <a:fillRef idx="0">
            <a:schemeClr val="accent1"/>
          </a:fillRef>
          <a:effectRef idx="0">
            <a:schemeClr val="accent1"/>
          </a:effectRef>
          <a:fontRef idx="minor">
            <a:schemeClr val="tx1"/>
          </a:fontRef>
        </xdr:style>
      </xdr:cxnSp>
      <xdr:pic>
        <xdr:nvPicPr>
          <xdr:cNvPr id="15" name="Imagen 14">
            <a:extLst>
              <a:ext uri="{FF2B5EF4-FFF2-40B4-BE49-F238E27FC236}">
                <a16:creationId xmlns:a16="http://schemas.microsoft.com/office/drawing/2014/main" id="{8FF49311-6990-46E8-B7F9-C0F2720E16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841726" y="2828925"/>
            <a:ext cx="4212236" cy="314286"/>
          </a:xfrm>
          <a:prstGeom prst="rect">
            <a:avLst/>
          </a:prstGeom>
        </xdr:spPr>
      </xdr:pic>
    </xdr:grpSp>
    <xdr:clientData/>
  </xdr:twoCellAnchor>
  <xdr:twoCellAnchor>
    <xdr:from>
      <xdr:col>6</xdr:col>
      <xdr:colOff>762000</xdr:colOff>
      <xdr:row>20</xdr:row>
      <xdr:rowOff>19049</xdr:rowOff>
    </xdr:from>
    <xdr:to>
      <xdr:col>8</xdr:col>
      <xdr:colOff>781050</xdr:colOff>
      <xdr:row>22</xdr:row>
      <xdr:rowOff>57150</xdr:rowOff>
    </xdr:to>
    <xdr:grpSp>
      <xdr:nvGrpSpPr>
        <xdr:cNvPr id="19" name="Grupo 18">
          <a:extLst>
            <a:ext uri="{FF2B5EF4-FFF2-40B4-BE49-F238E27FC236}">
              <a16:creationId xmlns:a16="http://schemas.microsoft.com/office/drawing/2014/main" id="{A4983DCE-70F8-4E1B-9F8D-02484FD088D0}"/>
            </a:ext>
          </a:extLst>
        </xdr:cNvPr>
        <xdr:cNvGrpSpPr/>
      </xdr:nvGrpSpPr>
      <xdr:grpSpPr>
        <a:xfrm>
          <a:off x="6941344" y="4567237"/>
          <a:ext cx="1876425" cy="419101"/>
          <a:chOff x="4914900" y="4095749"/>
          <a:chExt cx="1866900" cy="419101"/>
        </a:xfrm>
      </xdr:grpSpPr>
      <xdr:sp macro="" textlink="">
        <xdr:nvSpPr>
          <xdr:cNvPr id="14" name="Rectángulo 13">
            <a:hlinkClick xmlns:r="http://schemas.openxmlformats.org/officeDocument/2006/relationships" r:id="rId4"/>
            <a:extLst>
              <a:ext uri="{FF2B5EF4-FFF2-40B4-BE49-F238E27FC236}">
                <a16:creationId xmlns:a16="http://schemas.microsoft.com/office/drawing/2014/main" id="{32F9E4F9-1C2E-411F-AC2D-092837C65C61}"/>
              </a:ext>
            </a:extLst>
          </xdr:cNvPr>
          <xdr:cNvSpPr/>
        </xdr:nvSpPr>
        <xdr:spPr>
          <a:xfrm>
            <a:off x="4914900" y="4095749"/>
            <a:ext cx="1828800" cy="3905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latin typeface="Arial Black" panose="020B0A04020102020204" pitchFamily="34" charset="0"/>
              </a:rPr>
              <a:t>EMPEZAR</a:t>
            </a:r>
          </a:p>
        </xdr:txBody>
      </xdr:sp>
      <xdr:sp macro="" textlink="">
        <xdr:nvSpPr>
          <xdr:cNvPr id="17" name="Rectángulo 16">
            <a:extLst>
              <a:ext uri="{FF2B5EF4-FFF2-40B4-BE49-F238E27FC236}">
                <a16:creationId xmlns:a16="http://schemas.microsoft.com/office/drawing/2014/main" id="{F8AA4F17-9D37-4EED-8349-37D622B97A43}"/>
              </a:ext>
            </a:extLst>
          </xdr:cNvPr>
          <xdr:cNvSpPr/>
        </xdr:nvSpPr>
        <xdr:spPr>
          <a:xfrm>
            <a:off x="4972050" y="4124325"/>
            <a:ext cx="1809750" cy="390525"/>
          </a:xfrm>
          <a:prstGeom prst="rect">
            <a:avLst/>
          </a:prstGeom>
          <a:noFill/>
          <a:ln w="19050">
            <a:solidFill>
              <a:srgbClr val="DF64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2</xdr:col>
      <xdr:colOff>276226</xdr:colOff>
      <xdr:row>3</xdr:row>
      <xdr:rowOff>9525</xdr:rowOff>
    </xdr:from>
    <xdr:to>
      <xdr:col>3</xdr:col>
      <xdr:colOff>159643</xdr:colOff>
      <xdr:row>7</xdr:row>
      <xdr:rowOff>54867</xdr:rowOff>
    </xdr:to>
    <xdr:pic>
      <xdr:nvPicPr>
        <xdr:cNvPr id="18" name="Imagen 17">
          <a:extLst>
            <a:ext uri="{FF2B5EF4-FFF2-40B4-BE49-F238E27FC236}">
              <a16:creationId xmlns:a16="http://schemas.microsoft.com/office/drawing/2014/main" id="{1CCB0EC5-605D-4FA8-AF9A-C9EF46ADDDE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33676" y="1314450"/>
          <a:ext cx="807342" cy="807342"/>
        </a:xfrm>
        <a:prstGeom prst="rect">
          <a:avLst/>
        </a:prstGeom>
      </xdr:spPr>
    </xdr:pic>
    <xdr:clientData/>
  </xdr:twoCellAnchor>
  <xdr:twoCellAnchor editAs="oneCell">
    <xdr:from>
      <xdr:col>2</xdr:col>
      <xdr:colOff>314325</xdr:colOff>
      <xdr:row>15</xdr:row>
      <xdr:rowOff>95250</xdr:rowOff>
    </xdr:from>
    <xdr:to>
      <xdr:col>3</xdr:col>
      <xdr:colOff>115825</xdr:colOff>
      <xdr:row>18</xdr:row>
      <xdr:rowOff>115063</xdr:rowOff>
    </xdr:to>
    <xdr:pic>
      <xdr:nvPicPr>
        <xdr:cNvPr id="22" name="Imagen 21">
          <a:extLst>
            <a:ext uri="{FF2B5EF4-FFF2-40B4-BE49-F238E27FC236}">
              <a16:creationId xmlns:a16="http://schemas.microsoft.com/office/drawing/2014/main" id="{C6B6A366-8D0F-4735-9733-D04A5CDECE9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71775" y="3686175"/>
          <a:ext cx="725425" cy="591313"/>
        </a:xfrm>
        <a:prstGeom prst="rect">
          <a:avLst/>
        </a:prstGeom>
      </xdr:spPr>
    </xdr:pic>
    <xdr:clientData/>
  </xdr:twoCellAnchor>
  <xdr:twoCellAnchor editAs="oneCell">
    <xdr:from>
      <xdr:col>2</xdr:col>
      <xdr:colOff>333374</xdr:colOff>
      <xdr:row>10</xdr:row>
      <xdr:rowOff>143960</xdr:rowOff>
    </xdr:from>
    <xdr:to>
      <xdr:col>2</xdr:col>
      <xdr:colOff>914399</xdr:colOff>
      <xdr:row>12</xdr:row>
      <xdr:rowOff>71629</xdr:rowOff>
    </xdr:to>
    <xdr:pic>
      <xdr:nvPicPr>
        <xdr:cNvPr id="24" name="Imagen 23">
          <a:extLst>
            <a:ext uri="{FF2B5EF4-FFF2-40B4-BE49-F238E27FC236}">
              <a16:creationId xmlns:a16="http://schemas.microsoft.com/office/drawing/2014/main" id="{7FE59FC8-3703-4867-A09D-191BBCE6AE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90824" y="2782385"/>
          <a:ext cx="581025" cy="308669"/>
        </a:xfrm>
        <a:prstGeom prst="rect">
          <a:avLst/>
        </a:prstGeom>
      </xdr:spPr>
    </xdr:pic>
    <xdr:clientData/>
  </xdr:twoCellAnchor>
  <xdr:twoCellAnchor editAs="oneCell">
    <xdr:from>
      <xdr:col>2</xdr:col>
      <xdr:colOff>390525</xdr:colOff>
      <xdr:row>6</xdr:row>
      <xdr:rowOff>83490</xdr:rowOff>
    </xdr:from>
    <xdr:to>
      <xdr:col>2</xdr:col>
      <xdr:colOff>857250</xdr:colOff>
      <xdr:row>9</xdr:row>
      <xdr:rowOff>12194</xdr:rowOff>
    </xdr:to>
    <xdr:pic>
      <xdr:nvPicPr>
        <xdr:cNvPr id="26" name="Imagen 25">
          <a:extLst>
            <a:ext uri="{FF2B5EF4-FFF2-40B4-BE49-F238E27FC236}">
              <a16:creationId xmlns:a16="http://schemas.microsoft.com/office/drawing/2014/main" id="{20CB30D6-5BD8-4F59-B528-722707187F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47975" y="1959915"/>
          <a:ext cx="466725" cy="500204"/>
        </a:xfrm>
        <a:prstGeom prst="rect">
          <a:avLst/>
        </a:prstGeom>
      </xdr:spPr>
    </xdr:pic>
    <xdr:clientData/>
  </xdr:twoCellAnchor>
  <xdr:twoCellAnchor editAs="oneCell">
    <xdr:from>
      <xdr:col>1</xdr:col>
      <xdr:colOff>94116</xdr:colOff>
      <xdr:row>0</xdr:row>
      <xdr:rowOff>66901</xdr:rowOff>
    </xdr:from>
    <xdr:to>
      <xdr:col>1</xdr:col>
      <xdr:colOff>1205179</xdr:colOff>
      <xdr:row>0</xdr:row>
      <xdr:rowOff>857250</xdr:rowOff>
    </xdr:to>
    <xdr:pic>
      <xdr:nvPicPr>
        <xdr:cNvPr id="9" name="Imagen 8">
          <a:extLst>
            <a:ext uri="{FF2B5EF4-FFF2-40B4-BE49-F238E27FC236}">
              <a16:creationId xmlns:a16="http://schemas.microsoft.com/office/drawing/2014/main" id="{FC273419-E9AD-45B0-9437-EF53B92ADF38}"/>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483054" y="66901"/>
          <a:ext cx="1111063" cy="790349"/>
        </a:xfrm>
        <a:prstGeom prst="rect">
          <a:avLst/>
        </a:prstGeom>
      </xdr:spPr>
    </xdr:pic>
    <xdr:clientData/>
  </xdr:twoCellAnchor>
  <xdr:twoCellAnchor>
    <xdr:from>
      <xdr:col>7</xdr:col>
      <xdr:colOff>424500</xdr:colOff>
      <xdr:row>15</xdr:row>
      <xdr:rowOff>101600</xdr:rowOff>
    </xdr:from>
    <xdr:to>
      <xdr:col>8</xdr:col>
      <xdr:colOff>317502</xdr:colOff>
      <xdr:row>15</xdr:row>
      <xdr:rowOff>105833</xdr:rowOff>
    </xdr:to>
    <xdr:cxnSp macro="">
      <xdr:nvCxnSpPr>
        <xdr:cNvPr id="21" name="Conector recto 20">
          <a:extLst>
            <a:ext uri="{FF2B5EF4-FFF2-40B4-BE49-F238E27FC236}">
              <a16:creationId xmlns:a16="http://schemas.microsoft.com/office/drawing/2014/main" id="{6802CB8B-7D27-442A-9371-C4EB07F2A8F4}"/>
            </a:ext>
          </a:extLst>
        </xdr:cNvPr>
        <xdr:cNvCxnSpPr/>
      </xdr:nvCxnSpPr>
      <xdr:spPr>
        <a:xfrm>
          <a:off x="7483583" y="3689350"/>
          <a:ext cx="813752" cy="42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8164</xdr:colOff>
      <xdr:row>14</xdr:row>
      <xdr:rowOff>4762</xdr:rowOff>
    </xdr:from>
    <xdr:to>
      <xdr:col>14</xdr:col>
      <xdr:colOff>27214</xdr:colOff>
      <xdr:row>16</xdr:row>
      <xdr:rowOff>42863</xdr:rowOff>
    </xdr:to>
    <xdr:grpSp>
      <xdr:nvGrpSpPr>
        <xdr:cNvPr id="5" name="Grupo 4">
          <a:extLst>
            <a:ext uri="{FF2B5EF4-FFF2-40B4-BE49-F238E27FC236}">
              <a16:creationId xmlns:a16="http://schemas.microsoft.com/office/drawing/2014/main" id="{50BE6BE4-E0AE-4DDA-9591-9504FE9EDB6B}"/>
            </a:ext>
          </a:extLst>
        </xdr:cNvPr>
        <xdr:cNvGrpSpPr/>
      </xdr:nvGrpSpPr>
      <xdr:grpSpPr>
        <a:xfrm>
          <a:off x="12307320" y="3552825"/>
          <a:ext cx="1876425" cy="419101"/>
          <a:chOff x="4914900" y="4095749"/>
          <a:chExt cx="1866900" cy="419101"/>
        </a:xfrm>
      </xdr:grpSpPr>
      <xdr:sp macro="" textlink="">
        <xdr:nvSpPr>
          <xdr:cNvPr id="6" name="Rectángulo 5">
            <a:hlinkClick xmlns:r="http://schemas.openxmlformats.org/officeDocument/2006/relationships" r:id="rId1"/>
            <a:extLst>
              <a:ext uri="{FF2B5EF4-FFF2-40B4-BE49-F238E27FC236}">
                <a16:creationId xmlns:a16="http://schemas.microsoft.com/office/drawing/2014/main" id="{6D09CF84-D6B8-4DA0-86CB-0C543185F284}"/>
              </a:ext>
            </a:extLst>
          </xdr:cNvPr>
          <xdr:cNvSpPr/>
        </xdr:nvSpPr>
        <xdr:spPr>
          <a:xfrm>
            <a:off x="4914900" y="4095749"/>
            <a:ext cx="1828800" cy="3905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latin typeface="Arial Black" panose="020B0A04020102020204" pitchFamily="34" charset="0"/>
              </a:rPr>
              <a:t>IR A GASTOS</a:t>
            </a:r>
          </a:p>
        </xdr:txBody>
      </xdr:sp>
      <xdr:sp macro="" textlink="">
        <xdr:nvSpPr>
          <xdr:cNvPr id="7" name="Rectángulo 6">
            <a:extLst>
              <a:ext uri="{FF2B5EF4-FFF2-40B4-BE49-F238E27FC236}">
                <a16:creationId xmlns:a16="http://schemas.microsoft.com/office/drawing/2014/main" id="{936AD2EF-39CC-4AC9-9BDE-16BC4DF8CFB0}"/>
              </a:ext>
            </a:extLst>
          </xdr:cNvPr>
          <xdr:cNvSpPr/>
        </xdr:nvSpPr>
        <xdr:spPr>
          <a:xfrm>
            <a:off x="4972050" y="4124325"/>
            <a:ext cx="1809750" cy="390525"/>
          </a:xfrm>
          <a:prstGeom prst="rect">
            <a:avLst/>
          </a:prstGeom>
          <a:noFill/>
          <a:ln w="19050">
            <a:solidFill>
              <a:srgbClr val="DF64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1</xdr:col>
      <xdr:colOff>71438</xdr:colOff>
      <xdr:row>0</xdr:row>
      <xdr:rowOff>55562</xdr:rowOff>
    </xdr:from>
    <xdr:to>
      <xdr:col>1</xdr:col>
      <xdr:colOff>1210710</xdr:colOff>
      <xdr:row>0</xdr:row>
      <xdr:rowOff>865188</xdr:rowOff>
    </xdr:to>
    <xdr:pic>
      <xdr:nvPicPr>
        <xdr:cNvPr id="9" name="Imagen 8">
          <a:extLst>
            <a:ext uri="{FF2B5EF4-FFF2-40B4-BE49-F238E27FC236}">
              <a16:creationId xmlns:a16="http://schemas.microsoft.com/office/drawing/2014/main" id="{E236B82F-0CD1-47D4-9802-D57B879E68E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0376" y="55562"/>
          <a:ext cx="1139272" cy="8096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57149</xdr:rowOff>
    </xdr:from>
    <xdr:to>
      <xdr:col>1</xdr:col>
      <xdr:colOff>1250951</xdr:colOff>
      <xdr:row>0</xdr:row>
      <xdr:rowOff>849578</xdr:rowOff>
    </xdr:to>
    <xdr:pic>
      <xdr:nvPicPr>
        <xdr:cNvPr id="10" name="Imagen 9">
          <a:extLst>
            <a:ext uri="{FF2B5EF4-FFF2-40B4-BE49-F238E27FC236}">
              <a16:creationId xmlns:a16="http://schemas.microsoft.com/office/drawing/2014/main" id="{890E1A33-971A-44AD-A5AF-EEF5809849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258" b="3258"/>
        <a:stretch/>
      </xdr:blipFill>
      <xdr:spPr>
        <a:xfrm>
          <a:off x="450851" y="57149"/>
          <a:ext cx="1193800" cy="792429"/>
        </a:xfrm>
        <a:prstGeom prst="rect">
          <a:avLst/>
        </a:prstGeom>
      </xdr:spPr>
    </xdr:pic>
    <xdr:clientData/>
  </xdr:twoCellAnchor>
  <xdr:twoCellAnchor>
    <xdr:from>
      <xdr:col>13</xdr:col>
      <xdr:colOff>340178</xdr:colOff>
      <xdr:row>120</xdr:row>
      <xdr:rowOff>276226</xdr:rowOff>
    </xdr:from>
    <xdr:to>
      <xdr:col>14</xdr:col>
      <xdr:colOff>1283153</xdr:colOff>
      <xdr:row>120</xdr:row>
      <xdr:rowOff>695327</xdr:rowOff>
    </xdr:to>
    <xdr:grpSp>
      <xdr:nvGrpSpPr>
        <xdr:cNvPr id="3" name="Grupo 2">
          <a:hlinkClick xmlns:r="http://schemas.openxmlformats.org/officeDocument/2006/relationships" r:id="rId2"/>
          <a:extLst>
            <a:ext uri="{FF2B5EF4-FFF2-40B4-BE49-F238E27FC236}">
              <a16:creationId xmlns:a16="http://schemas.microsoft.com/office/drawing/2014/main" id="{4F7B0307-7F51-4AD6-B5F9-7C376F58EA6A}"/>
            </a:ext>
          </a:extLst>
        </xdr:cNvPr>
        <xdr:cNvGrpSpPr/>
      </xdr:nvGrpSpPr>
      <xdr:grpSpPr>
        <a:xfrm>
          <a:off x="14425272" y="26339007"/>
          <a:ext cx="1966912" cy="419101"/>
          <a:chOff x="4914900" y="4095749"/>
          <a:chExt cx="1866900" cy="419101"/>
        </a:xfrm>
      </xdr:grpSpPr>
      <xdr:sp macro="" textlink="">
        <xdr:nvSpPr>
          <xdr:cNvPr id="4" name="Rectángulo 3">
            <a:extLst>
              <a:ext uri="{FF2B5EF4-FFF2-40B4-BE49-F238E27FC236}">
                <a16:creationId xmlns:a16="http://schemas.microsoft.com/office/drawing/2014/main" id="{0E6B0148-FCBD-4BA2-84D6-4AFFBC0A1E3C}"/>
              </a:ext>
            </a:extLst>
          </xdr:cNvPr>
          <xdr:cNvSpPr/>
        </xdr:nvSpPr>
        <xdr:spPr>
          <a:xfrm>
            <a:off x="4914900" y="4095749"/>
            <a:ext cx="1828800" cy="3905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latin typeface="Arial Black" panose="020B0A04020102020204" pitchFamily="34" charset="0"/>
              </a:rPr>
              <a:t>IR A AHORRO</a:t>
            </a:r>
          </a:p>
        </xdr:txBody>
      </xdr:sp>
      <xdr:sp macro="" textlink="">
        <xdr:nvSpPr>
          <xdr:cNvPr id="5" name="Rectángulo 4">
            <a:extLst>
              <a:ext uri="{FF2B5EF4-FFF2-40B4-BE49-F238E27FC236}">
                <a16:creationId xmlns:a16="http://schemas.microsoft.com/office/drawing/2014/main" id="{36655605-3EF4-499D-ABFE-57DD56D24EE0}"/>
              </a:ext>
            </a:extLst>
          </xdr:cNvPr>
          <xdr:cNvSpPr/>
        </xdr:nvSpPr>
        <xdr:spPr>
          <a:xfrm>
            <a:off x="4972050" y="4124325"/>
            <a:ext cx="1809750" cy="390525"/>
          </a:xfrm>
          <a:prstGeom prst="rect">
            <a:avLst/>
          </a:prstGeom>
          <a:noFill/>
          <a:ln w="19050">
            <a:solidFill>
              <a:srgbClr val="DF64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1</xdr:col>
      <xdr:colOff>0</xdr:colOff>
      <xdr:row>102</xdr:row>
      <xdr:rowOff>0</xdr:rowOff>
    </xdr:from>
    <xdr:to>
      <xdr:col>9</xdr:col>
      <xdr:colOff>7410</xdr:colOff>
      <xdr:row>105</xdr:row>
      <xdr:rowOff>41274</xdr:rowOff>
    </xdr:to>
    <xdr:grpSp>
      <xdr:nvGrpSpPr>
        <xdr:cNvPr id="6" name="Grupo 5">
          <a:extLst>
            <a:ext uri="{FF2B5EF4-FFF2-40B4-BE49-F238E27FC236}">
              <a16:creationId xmlns:a16="http://schemas.microsoft.com/office/drawing/2014/main" id="{134B5D75-8857-41F8-ACDB-866E5FD09BB4}"/>
            </a:ext>
          </a:extLst>
        </xdr:cNvPr>
        <xdr:cNvGrpSpPr/>
      </xdr:nvGrpSpPr>
      <xdr:grpSpPr>
        <a:xfrm>
          <a:off x="392906" y="21621750"/>
          <a:ext cx="9603848" cy="1374774"/>
          <a:chOff x="380998" y="973932"/>
          <a:chExt cx="8886827" cy="1247774"/>
        </a:xfrm>
      </xdr:grpSpPr>
      <xdr:sp macro="" textlink="">
        <xdr:nvSpPr>
          <xdr:cNvPr id="7" name="Rectángulo 6">
            <a:extLst>
              <a:ext uri="{FF2B5EF4-FFF2-40B4-BE49-F238E27FC236}">
                <a16:creationId xmlns:a16="http://schemas.microsoft.com/office/drawing/2014/main" id="{D398D332-5245-438D-B48E-54F14A7A3AAD}"/>
              </a:ext>
            </a:extLst>
          </xdr:cNvPr>
          <xdr:cNvSpPr/>
        </xdr:nvSpPr>
        <xdr:spPr>
          <a:xfrm>
            <a:off x="380998" y="1035845"/>
            <a:ext cx="8810627" cy="11191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Rectángulo 7">
            <a:extLst>
              <a:ext uri="{FF2B5EF4-FFF2-40B4-BE49-F238E27FC236}">
                <a16:creationId xmlns:a16="http://schemas.microsoft.com/office/drawing/2014/main" id="{FE04D55D-1E75-4C39-802A-F5F6F4A43CB4}"/>
              </a:ext>
            </a:extLst>
          </xdr:cNvPr>
          <xdr:cNvSpPr/>
        </xdr:nvSpPr>
        <xdr:spPr>
          <a:xfrm>
            <a:off x="457198" y="1102520"/>
            <a:ext cx="8810627" cy="1119186"/>
          </a:xfrm>
          <a:prstGeom prst="rect">
            <a:avLst/>
          </a:prstGeom>
          <a:noFill/>
          <a:ln w="19050">
            <a:solidFill>
              <a:srgbClr val="DF64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9" name="CuadroTexto 8">
            <a:extLst>
              <a:ext uri="{FF2B5EF4-FFF2-40B4-BE49-F238E27FC236}">
                <a16:creationId xmlns:a16="http://schemas.microsoft.com/office/drawing/2014/main" id="{724B6A6B-038C-4A8D-81C3-68E0A7C76D9B}"/>
              </a:ext>
            </a:extLst>
          </xdr:cNvPr>
          <xdr:cNvSpPr txBox="1"/>
        </xdr:nvSpPr>
        <xdr:spPr>
          <a:xfrm>
            <a:off x="678656" y="1512095"/>
            <a:ext cx="8298656"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1200" b="1">
                <a:latin typeface="Arial" panose="020B0604020202020204" pitchFamily="34" charset="0"/>
                <a:cs typeface="Arial" panose="020B0604020202020204" pitchFamily="34" charset="0"/>
              </a:rPr>
              <a:t>No modificar la tabla RESUMEN DE GASTOS</a:t>
            </a:r>
            <a:r>
              <a:rPr lang="es-ES" sz="1200">
                <a:latin typeface="Arial" panose="020B0604020202020204" pitchFamily="34" charset="0"/>
                <a:cs typeface="Arial" panose="020B0604020202020204" pitchFamily="34" charset="0"/>
              </a:rPr>
              <a:t>, rellenar las tablas de cada una de las categorías y la tabla </a:t>
            </a:r>
          </a:p>
          <a:p>
            <a:pPr marL="0" marR="0" lvl="0" indent="0" defTabSz="914400" eaLnBrk="1" fontAlgn="auto" latinLnBrk="0" hangingPunct="1">
              <a:lnSpc>
                <a:spcPct val="100000"/>
              </a:lnSpc>
              <a:spcBef>
                <a:spcPts val="0"/>
              </a:spcBef>
              <a:spcAft>
                <a:spcPts val="0"/>
              </a:spcAft>
              <a:buClrTx/>
              <a:buSzTx/>
              <a:buFontTx/>
              <a:buNone/>
              <a:tabLst/>
              <a:defRPr/>
            </a:pPr>
            <a:r>
              <a:rPr lang="es-ES" sz="1200">
                <a:latin typeface="Arial" panose="020B0604020202020204" pitchFamily="34" charset="0"/>
                <a:cs typeface="Arial" panose="020B0604020202020204" pitchFamily="34" charset="0"/>
              </a:rPr>
              <a:t>RESUMEN</a:t>
            </a:r>
            <a:r>
              <a:rPr lang="es-ES" sz="1200" baseline="0">
                <a:latin typeface="Arial" panose="020B0604020202020204" pitchFamily="34" charset="0"/>
                <a:cs typeface="Arial" panose="020B0604020202020204" pitchFamily="34" charset="0"/>
              </a:rPr>
              <a:t> DE GASTOS</a:t>
            </a:r>
            <a:r>
              <a:rPr lang="es-ES" sz="1200">
                <a:latin typeface="Arial" panose="020B0604020202020204" pitchFamily="34" charset="0"/>
                <a:cs typeface="Arial" panose="020B0604020202020204" pitchFamily="34" charset="0"/>
              </a:rPr>
              <a:t> se actualizará automáticamente.</a:t>
            </a: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sp macro="" textlink="">
        <xdr:nvSpPr>
          <xdr:cNvPr id="11" name="CuadroTexto 10">
            <a:extLst>
              <a:ext uri="{FF2B5EF4-FFF2-40B4-BE49-F238E27FC236}">
                <a16:creationId xmlns:a16="http://schemas.microsoft.com/office/drawing/2014/main" id="{4896D04F-420F-4A6F-8D99-41099A06BC1F}"/>
              </a:ext>
            </a:extLst>
          </xdr:cNvPr>
          <xdr:cNvSpPr txBox="1"/>
        </xdr:nvSpPr>
        <xdr:spPr>
          <a:xfrm>
            <a:off x="604836" y="973932"/>
            <a:ext cx="1145382" cy="81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2400" b="1">
                <a:solidFill>
                  <a:srgbClr val="D61E38"/>
                </a:solidFill>
                <a:latin typeface="Arial Black" panose="020B0A04020102020204" pitchFamily="34" charset="0"/>
                <a:cs typeface="Arial" panose="020B0604020202020204" pitchFamily="34" charset="0"/>
              </a:rPr>
              <a:t>TIP</a:t>
            </a:r>
            <a:endParaRPr lang="es-ES" sz="2400" b="1" baseline="0">
              <a:solidFill>
                <a:srgbClr val="D61E38"/>
              </a:solidFill>
              <a:latin typeface="Arial Black" panose="020B0A040201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847724</xdr:colOff>
      <xdr:row>15</xdr:row>
      <xdr:rowOff>428623</xdr:rowOff>
    </xdr:from>
    <xdr:to>
      <xdr:col>4</xdr:col>
      <xdr:colOff>421821</xdr:colOff>
      <xdr:row>25</xdr:row>
      <xdr:rowOff>142875</xdr:rowOff>
    </xdr:to>
    <xdr:graphicFrame macro="">
      <xdr:nvGraphicFramePr>
        <xdr:cNvPr id="8" name="Gráfico 7">
          <a:extLst>
            <a:ext uri="{FF2B5EF4-FFF2-40B4-BE49-F238E27FC236}">
              <a16:creationId xmlns:a16="http://schemas.microsoft.com/office/drawing/2014/main" id="{734479B6-FBEC-48DB-B910-667B99B66A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732629</xdr:colOff>
      <xdr:row>15</xdr:row>
      <xdr:rowOff>414337</xdr:rowOff>
    </xdr:from>
    <xdr:to>
      <xdr:col>10</xdr:col>
      <xdr:colOff>460374</xdr:colOff>
      <xdr:row>25</xdr:row>
      <xdr:rowOff>178593</xdr:rowOff>
    </xdr:to>
    <xdr:graphicFrame macro="">
      <xdr:nvGraphicFramePr>
        <xdr:cNvPr id="10" name="Gráfico 9">
          <a:extLst>
            <a:ext uri="{FF2B5EF4-FFF2-40B4-BE49-F238E27FC236}">
              <a16:creationId xmlns:a16="http://schemas.microsoft.com/office/drawing/2014/main" id="{969902BB-88C2-4400-9644-203D50AC39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828674</xdr:colOff>
      <xdr:row>29</xdr:row>
      <xdr:rowOff>152400</xdr:rowOff>
    </xdr:from>
    <xdr:to>
      <xdr:col>4</xdr:col>
      <xdr:colOff>400049</xdr:colOff>
      <xdr:row>38</xdr:row>
      <xdr:rowOff>57150</xdr:rowOff>
    </xdr:to>
    <xdr:graphicFrame macro="">
      <xdr:nvGraphicFramePr>
        <xdr:cNvPr id="11" name="Gráfico 10">
          <a:extLst>
            <a:ext uri="{FF2B5EF4-FFF2-40B4-BE49-F238E27FC236}">
              <a16:creationId xmlns:a16="http://schemas.microsoft.com/office/drawing/2014/main" id="{22DDCF3F-FB62-46B3-A5D3-1F3E437E6A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827483</xdr:colOff>
      <xdr:row>42</xdr:row>
      <xdr:rowOff>134540</xdr:rowOff>
    </xdr:from>
    <xdr:to>
      <xdr:col>4</xdr:col>
      <xdr:colOff>392905</xdr:colOff>
      <xdr:row>58</xdr:row>
      <xdr:rowOff>35717</xdr:rowOff>
    </xdr:to>
    <xdr:graphicFrame macro="">
      <xdr:nvGraphicFramePr>
        <xdr:cNvPr id="12" name="Gráfico 11">
          <a:extLst>
            <a:ext uri="{FF2B5EF4-FFF2-40B4-BE49-F238E27FC236}">
              <a16:creationId xmlns:a16="http://schemas.microsoft.com/office/drawing/2014/main" id="{AAEF757C-E0C6-4B51-B218-31DAF329C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702469</xdr:colOff>
      <xdr:row>42</xdr:row>
      <xdr:rowOff>190480</xdr:rowOff>
    </xdr:from>
    <xdr:to>
      <xdr:col>10</xdr:col>
      <xdr:colOff>452437</xdr:colOff>
      <xdr:row>58</xdr:row>
      <xdr:rowOff>119043</xdr:rowOff>
    </xdr:to>
    <xdr:graphicFrame macro="">
      <xdr:nvGraphicFramePr>
        <xdr:cNvPr id="14" name="Gráfico 13">
          <a:extLst>
            <a:ext uri="{FF2B5EF4-FFF2-40B4-BE49-F238E27FC236}">
              <a16:creationId xmlns:a16="http://schemas.microsoft.com/office/drawing/2014/main" id="{72B46704-4EA4-41BB-981D-FABA1C626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762000</xdr:colOff>
      <xdr:row>29</xdr:row>
      <xdr:rowOff>171449</xdr:rowOff>
    </xdr:from>
    <xdr:to>
      <xdr:col>10</xdr:col>
      <xdr:colOff>419100</xdr:colOff>
      <xdr:row>38</xdr:row>
      <xdr:rowOff>85724</xdr:rowOff>
    </xdr:to>
    <xdr:graphicFrame macro="">
      <xdr:nvGraphicFramePr>
        <xdr:cNvPr id="13" name="Gráfico 12">
          <a:extLst>
            <a:ext uri="{FF2B5EF4-FFF2-40B4-BE49-F238E27FC236}">
              <a16:creationId xmlns:a16="http://schemas.microsoft.com/office/drawing/2014/main" id="{D002B6CF-633B-458C-8A74-760F8CA10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323850</xdr:colOff>
      <xdr:row>1</xdr:row>
      <xdr:rowOff>142875</xdr:rowOff>
    </xdr:from>
    <xdr:to>
      <xdr:col>9</xdr:col>
      <xdr:colOff>285752</xdr:colOff>
      <xdr:row>6</xdr:row>
      <xdr:rowOff>152400</xdr:rowOff>
    </xdr:to>
    <xdr:grpSp>
      <xdr:nvGrpSpPr>
        <xdr:cNvPr id="9" name="Grupo 8">
          <a:extLst>
            <a:ext uri="{FF2B5EF4-FFF2-40B4-BE49-F238E27FC236}">
              <a16:creationId xmlns:a16="http://schemas.microsoft.com/office/drawing/2014/main" id="{77717A2D-C988-4B43-A905-B855C38A8BCE}"/>
            </a:ext>
          </a:extLst>
        </xdr:cNvPr>
        <xdr:cNvGrpSpPr/>
      </xdr:nvGrpSpPr>
      <xdr:grpSpPr>
        <a:xfrm>
          <a:off x="323850" y="1071563"/>
          <a:ext cx="8927308" cy="1521618"/>
          <a:chOff x="380998" y="973932"/>
          <a:chExt cx="8886827" cy="1247774"/>
        </a:xfrm>
      </xdr:grpSpPr>
      <xdr:sp macro="" textlink="">
        <xdr:nvSpPr>
          <xdr:cNvPr id="15" name="Rectángulo 14">
            <a:extLst>
              <a:ext uri="{FF2B5EF4-FFF2-40B4-BE49-F238E27FC236}">
                <a16:creationId xmlns:a16="http://schemas.microsoft.com/office/drawing/2014/main" id="{68ACDF66-B5B3-4C47-96E5-072AD998E8A1}"/>
              </a:ext>
            </a:extLst>
          </xdr:cNvPr>
          <xdr:cNvSpPr/>
        </xdr:nvSpPr>
        <xdr:spPr>
          <a:xfrm>
            <a:off x="380998" y="1035845"/>
            <a:ext cx="8810627" cy="1119186"/>
          </a:xfrm>
          <a:prstGeom prst="rect">
            <a:avLst/>
          </a:prstGeom>
          <a:solidFill>
            <a:srgbClr val="F9E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6" name="Rectángulo 15">
            <a:extLst>
              <a:ext uri="{FF2B5EF4-FFF2-40B4-BE49-F238E27FC236}">
                <a16:creationId xmlns:a16="http://schemas.microsoft.com/office/drawing/2014/main" id="{BA743F1A-BF57-4B8C-8D06-3E9328D674AD}"/>
              </a:ext>
            </a:extLst>
          </xdr:cNvPr>
          <xdr:cNvSpPr/>
        </xdr:nvSpPr>
        <xdr:spPr>
          <a:xfrm>
            <a:off x="457198" y="1102520"/>
            <a:ext cx="8810627" cy="1119186"/>
          </a:xfrm>
          <a:prstGeom prst="rect">
            <a:avLst/>
          </a:prstGeom>
          <a:noFill/>
          <a:ln w="19050">
            <a:solidFill>
              <a:srgbClr val="EDE3E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7" name="CuadroTexto 16">
            <a:extLst>
              <a:ext uri="{FF2B5EF4-FFF2-40B4-BE49-F238E27FC236}">
                <a16:creationId xmlns:a16="http://schemas.microsoft.com/office/drawing/2014/main" id="{ACA23C07-AE36-451D-A16D-2A3C5D0E864C}"/>
              </a:ext>
            </a:extLst>
          </xdr:cNvPr>
          <xdr:cNvSpPr txBox="1"/>
        </xdr:nvSpPr>
        <xdr:spPr>
          <a:xfrm>
            <a:off x="678656" y="1449706"/>
            <a:ext cx="8298656"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1200" b="1">
                <a:latin typeface="Arial" panose="020B0604020202020204" pitchFamily="34" charset="0"/>
                <a:cs typeface="Arial" panose="020B0604020202020204" pitchFamily="34" charset="0"/>
              </a:rPr>
              <a:t>NO</a:t>
            </a:r>
            <a:r>
              <a:rPr lang="es-ES" sz="1200" baseline="0">
                <a:latin typeface="Arial" panose="020B0604020202020204" pitchFamily="34" charset="0"/>
                <a:cs typeface="Arial" panose="020B0604020202020204" pitchFamily="34" charset="0"/>
              </a:rPr>
              <a:t> </a:t>
            </a:r>
            <a:r>
              <a:rPr lang="es-ES" sz="1200" b="1" baseline="0">
                <a:latin typeface="Arial" panose="020B0604020202020204" pitchFamily="34" charset="0"/>
                <a:cs typeface="Arial" panose="020B0604020202020204" pitchFamily="34" charset="0"/>
              </a:rPr>
              <a:t>rellenar</a:t>
            </a:r>
            <a:r>
              <a:rPr lang="es-ES" sz="1200" baseline="0">
                <a:latin typeface="Arial" panose="020B0604020202020204" pitchFamily="34" charset="0"/>
                <a:cs typeface="Arial" panose="020B0604020202020204" pitchFamily="34" charset="0"/>
              </a:rPr>
              <a:t> la información en esta hoja. </a:t>
            </a:r>
          </a:p>
          <a:p>
            <a:pPr marL="0" marR="0" lvl="0" indent="0" defTabSz="914400" eaLnBrk="1" fontAlgn="auto" latinLnBrk="0" hangingPunct="1">
              <a:lnSpc>
                <a:spcPct val="100000"/>
              </a:lnSpc>
              <a:spcBef>
                <a:spcPts val="0"/>
              </a:spcBef>
              <a:spcAft>
                <a:spcPts val="0"/>
              </a:spcAft>
              <a:buClrTx/>
              <a:buSzTx/>
              <a:buFontTx/>
              <a:buNone/>
              <a:tabLst/>
              <a:defRPr/>
            </a:pPr>
            <a:r>
              <a:rPr lang="es-ES" sz="1200" baseline="0">
                <a:latin typeface="Arial" panose="020B0604020202020204" pitchFamily="34" charset="0"/>
                <a:cs typeface="Arial" panose="020B0604020202020204" pitchFamily="34" charset="0"/>
              </a:rPr>
              <a:t>Se actualizará automáticamente al rellenar las pestañas de INGRESOS, GASTOS y AHORRO.</a:t>
            </a:r>
            <a:endParaRPr lang="es-ES" sz="12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sp macro="" textlink="">
        <xdr:nvSpPr>
          <xdr:cNvPr id="18" name="CuadroTexto 17">
            <a:extLst>
              <a:ext uri="{FF2B5EF4-FFF2-40B4-BE49-F238E27FC236}">
                <a16:creationId xmlns:a16="http://schemas.microsoft.com/office/drawing/2014/main" id="{B2336D23-682A-49A8-89C6-855BDC0E5947}"/>
              </a:ext>
            </a:extLst>
          </xdr:cNvPr>
          <xdr:cNvSpPr txBox="1"/>
        </xdr:nvSpPr>
        <xdr:spPr>
          <a:xfrm>
            <a:off x="604836" y="973932"/>
            <a:ext cx="1145382" cy="81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2400" b="1">
                <a:solidFill>
                  <a:srgbClr val="D61E38"/>
                </a:solidFill>
                <a:latin typeface="Arial Black" panose="020B0A04020102020204" pitchFamily="34" charset="0"/>
                <a:cs typeface="Arial" panose="020B0604020202020204" pitchFamily="34" charset="0"/>
              </a:rPr>
              <a:t>TIP</a:t>
            </a:r>
            <a:endParaRPr lang="es-ES" sz="2400" b="1" baseline="0">
              <a:solidFill>
                <a:srgbClr val="D61E38"/>
              </a:solidFill>
              <a:latin typeface="Arial Black" panose="020B0A040201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grpSp>
    <xdr:clientData/>
  </xdr:twoCellAnchor>
  <xdr:twoCellAnchor editAs="oneCell">
    <xdr:from>
      <xdr:col>1</xdr:col>
      <xdr:colOff>87312</xdr:colOff>
      <xdr:row>0</xdr:row>
      <xdr:rowOff>76322</xdr:rowOff>
    </xdr:from>
    <xdr:to>
      <xdr:col>1</xdr:col>
      <xdr:colOff>1119187</xdr:colOff>
      <xdr:row>0</xdr:row>
      <xdr:rowOff>809626</xdr:rowOff>
    </xdr:to>
    <xdr:pic>
      <xdr:nvPicPr>
        <xdr:cNvPr id="20" name="Imagen 19">
          <a:extLst>
            <a:ext uri="{FF2B5EF4-FFF2-40B4-BE49-F238E27FC236}">
              <a16:creationId xmlns:a16="http://schemas.microsoft.com/office/drawing/2014/main" id="{EDFDBB66-CE80-439C-95DF-58B7C8454A5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476250" y="76322"/>
          <a:ext cx="1031875" cy="7333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140495</xdr:colOff>
      <xdr:row>0</xdr:row>
      <xdr:rowOff>48248</xdr:rowOff>
    </xdr:from>
    <xdr:to>
      <xdr:col>1</xdr:col>
      <xdr:colOff>1416845</xdr:colOff>
      <xdr:row>0</xdr:row>
      <xdr:rowOff>896812</xdr:rowOff>
    </xdr:to>
    <xdr:pic>
      <xdr:nvPicPr>
        <xdr:cNvPr id="2" name="Imagen 1">
          <a:extLst>
            <a:ext uri="{FF2B5EF4-FFF2-40B4-BE49-F238E27FC236}">
              <a16:creationId xmlns:a16="http://schemas.microsoft.com/office/drawing/2014/main" id="{27A33BD1-85C6-4E34-A1CF-939FAAE4D5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184" b="3184"/>
        <a:stretch/>
      </xdr:blipFill>
      <xdr:spPr>
        <a:xfrm>
          <a:off x="533401" y="48248"/>
          <a:ext cx="1276350" cy="848564"/>
        </a:xfrm>
        <a:prstGeom prst="rect">
          <a:avLst/>
        </a:prstGeom>
      </xdr:spPr>
    </xdr:pic>
    <xdr:clientData/>
  </xdr:twoCellAnchor>
  <xdr:twoCellAnchor>
    <xdr:from>
      <xdr:col>11</xdr:col>
      <xdr:colOff>609600</xdr:colOff>
      <xdr:row>41</xdr:row>
      <xdr:rowOff>100013</xdr:rowOff>
    </xdr:from>
    <xdr:to>
      <xdr:col>13</xdr:col>
      <xdr:colOff>614362</xdr:colOff>
      <xdr:row>43</xdr:row>
      <xdr:rowOff>138114</xdr:rowOff>
    </xdr:to>
    <xdr:grpSp>
      <xdr:nvGrpSpPr>
        <xdr:cNvPr id="6" name="Grupo 5">
          <a:hlinkClick xmlns:r="http://schemas.openxmlformats.org/officeDocument/2006/relationships" r:id="rId2"/>
          <a:extLst>
            <a:ext uri="{FF2B5EF4-FFF2-40B4-BE49-F238E27FC236}">
              <a16:creationId xmlns:a16="http://schemas.microsoft.com/office/drawing/2014/main" id="{53411FB2-B3AA-4DCA-9A0B-4CC750E7E41E}"/>
            </a:ext>
          </a:extLst>
        </xdr:cNvPr>
        <xdr:cNvGrpSpPr/>
      </xdr:nvGrpSpPr>
      <xdr:grpSpPr>
        <a:xfrm>
          <a:off x="14461671" y="9570584"/>
          <a:ext cx="2454048" cy="419101"/>
          <a:chOff x="4914900" y="4095749"/>
          <a:chExt cx="1866900" cy="419101"/>
        </a:xfrm>
      </xdr:grpSpPr>
      <xdr:sp macro="" textlink="">
        <xdr:nvSpPr>
          <xdr:cNvPr id="7" name="Rectángulo 6">
            <a:extLst>
              <a:ext uri="{FF2B5EF4-FFF2-40B4-BE49-F238E27FC236}">
                <a16:creationId xmlns:a16="http://schemas.microsoft.com/office/drawing/2014/main" id="{3984C8E2-0A31-4AD0-A5E2-01B2C313DCAB}"/>
              </a:ext>
            </a:extLst>
          </xdr:cNvPr>
          <xdr:cNvSpPr/>
        </xdr:nvSpPr>
        <xdr:spPr>
          <a:xfrm>
            <a:off x="4914900" y="4095749"/>
            <a:ext cx="1828800" cy="3905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latin typeface="Arial Black" panose="020B0A04020102020204" pitchFamily="34" charset="0"/>
              </a:rPr>
              <a:t>IR A RESUMEN</a:t>
            </a:r>
          </a:p>
        </xdr:txBody>
      </xdr:sp>
      <xdr:sp macro="" textlink="">
        <xdr:nvSpPr>
          <xdr:cNvPr id="8" name="Rectángulo 7">
            <a:extLst>
              <a:ext uri="{FF2B5EF4-FFF2-40B4-BE49-F238E27FC236}">
                <a16:creationId xmlns:a16="http://schemas.microsoft.com/office/drawing/2014/main" id="{35BC57A2-7B08-4A31-B1D8-3FB03D6621C0}"/>
              </a:ext>
            </a:extLst>
          </xdr:cNvPr>
          <xdr:cNvSpPr/>
        </xdr:nvSpPr>
        <xdr:spPr>
          <a:xfrm>
            <a:off x="4972050" y="4124325"/>
            <a:ext cx="1809750" cy="390525"/>
          </a:xfrm>
          <a:prstGeom prst="rect">
            <a:avLst/>
          </a:prstGeom>
          <a:noFill/>
          <a:ln w="19050">
            <a:solidFill>
              <a:srgbClr val="DF64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0</xdr:col>
      <xdr:colOff>380998</xdr:colOff>
      <xdr:row>1</xdr:row>
      <xdr:rowOff>45244</xdr:rowOff>
    </xdr:from>
    <xdr:to>
      <xdr:col>8</xdr:col>
      <xdr:colOff>873919</xdr:colOff>
      <xdr:row>7</xdr:row>
      <xdr:rowOff>150018</xdr:rowOff>
    </xdr:to>
    <xdr:grpSp>
      <xdr:nvGrpSpPr>
        <xdr:cNvPr id="3" name="Grupo 2">
          <a:extLst>
            <a:ext uri="{FF2B5EF4-FFF2-40B4-BE49-F238E27FC236}">
              <a16:creationId xmlns:a16="http://schemas.microsoft.com/office/drawing/2014/main" id="{20E88777-4571-4AFC-89E4-DBE0C3C7B1D9}"/>
            </a:ext>
          </a:extLst>
        </xdr:cNvPr>
        <xdr:cNvGrpSpPr/>
      </xdr:nvGrpSpPr>
      <xdr:grpSpPr>
        <a:xfrm>
          <a:off x="380998" y="970530"/>
          <a:ext cx="10671064" cy="1465488"/>
          <a:chOff x="380998" y="973932"/>
          <a:chExt cx="8886827" cy="1247774"/>
        </a:xfrm>
      </xdr:grpSpPr>
      <xdr:sp macro="" textlink="">
        <xdr:nvSpPr>
          <xdr:cNvPr id="9" name="Rectángulo 8">
            <a:extLst>
              <a:ext uri="{FF2B5EF4-FFF2-40B4-BE49-F238E27FC236}">
                <a16:creationId xmlns:a16="http://schemas.microsoft.com/office/drawing/2014/main" id="{1AB24265-6811-48BA-A845-F6569731FAB4}"/>
              </a:ext>
            </a:extLst>
          </xdr:cNvPr>
          <xdr:cNvSpPr/>
        </xdr:nvSpPr>
        <xdr:spPr>
          <a:xfrm>
            <a:off x="380998" y="1035845"/>
            <a:ext cx="8810627" cy="1119186"/>
          </a:xfrm>
          <a:prstGeom prst="rect">
            <a:avLst/>
          </a:prstGeom>
          <a:solidFill>
            <a:srgbClr val="F9E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0" name="Rectángulo 9">
            <a:extLst>
              <a:ext uri="{FF2B5EF4-FFF2-40B4-BE49-F238E27FC236}">
                <a16:creationId xmlns:a16="http://schemas.microsoft.com/office/drawing/2014/main" id="{4FFC3064-8592-4DA4-B26A-A2B16326EFA4}"/>
              </a:ext>
            </a:extLst>
          </xdr:cNvPr>
          <xdr:cNvSpPr/>
        </xdr:nvSpPr>
        <xdr:spPr>
          <a:xfrm>
            <a:off x="457198" y="1102520"/>
            <a:ext cx="8810627" cy="1119186"/>
          </a:xfrm>
          <a:prstGeom prst="rect">
            <a:avLst/>
          </a:prstGeom>
          <a:noFill/>
          <a:ln w="19050">
            <a:solidFill>
              <a:srgbClr val="EDE3E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CuadroTexto 10">
            <a:extLst>
              <a:ext uri="{FF2B5EF4-FFF2-40B4-BE49-F238E27FC236}">
                <a16:creationId xmlns:a16="http://schemas.microsoft.com/office/drawing/2014/main" id="{CE73FB22-4AF7-4FE2-ABB2-A7D31C0DF227}"/>
              </a:ext>
            </a:extLst>
          </xdr:cNvPr>
          <xdr:cNvSpPr txBox="1"/>
        </xdr:nvSpPr>
        <xdr:spPr>
          <a:xfrm>
            <a:off x="678656" y="1512095"/>
            <a:ext cx="8298656"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1200">
                <a:latin typeface="Arial" panose="020B0604020202020204" pitchFamily="34" charset="0"/>
                <a:cs typeface="Arial" panose="020B0604020202020204" pitchFamily="34" charset="0"/>
              </a:rPr>
              <a:t>Indica</a:t>
            </a:r>
            <a:r>
              <a:rPr lang="es-ES" sz="1200" baseline="0">
                <a:latin typeface="Arial" panose="020B0604020202020204" pitchFamily="34" charset="0"/>
                <a:cs typeface="Arial" panose="020B0604020202020204" pitchFamily="34" charset="0"/>
              </a:rPr>
              <a:t> en la tabla OBJETIVO AHORRO la </a:t>
            </a:r>
            <a:r>
              <a:rPr lang="es-ES" sz="1200" b="1" baseline="0">
                <a:latin typeface="Arial" panose="020B0604020202020204" pitchFamily="34" charset="0"/>
                <a:cs typeface="Arial" panose="020B0604020202020204" pitchFamily="34" charset="0"/>
              </a:rPr>
              <a:t>cantidad que te propones ahorrar cada mes</a:t>
            </a:r>
            <a:r>
              <a:rPr lang="es-ES" sz="1200" baseline="0">
                <a:latin typeface="Arial" panose="020B0604020202020204" pitchFamily="34" charset="0"/>
                <a:cs typeface="Arial" panose="020B0604020202020204" pitchFamily="34" charset="0"/>
              </a:rPr>
              <a:t>. Lo puedes ir cambiando a medida que evolucione el año.</a:t>
            </a:r>
            <a:endParaRPr lang="es-ES" sz="12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sp macro="" textlink="">
        <xdr:nvSpPr>
          <xdr:cNvPr id="12" name="CuadroTexto 11">
            <a:extLst>
              <a:ext uri="{FF2B5EF4-FFF2-40B4-BE49-F238E27FC236}">
                <a16:creationId xmlns:a16="http://schemas.microsoft.com/office/drawing/2014/main" id="{91F1554B-0D6F-4608-AE03-BEC456419337}"/>
              </a:ext>
            </a:extLst>
          </xdr:cNvPr>
          <xdr:cNvSpPr txBox="1"/>
        </xdr:nvSpPr>
        <xdr:spPr>
          <a:xfrm>
            <a:off x="604836" y="973932"/>
            <a:ext cx="1145382" cy="81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2400" b="1">
                <a:solidFill>
                  <a:srgbClr val="D61E38"/>
                </a:solidFill>
                <a:latin typeface="Arial Black" panose="020B0A04020102020204" pitchFamily="34" charset="0"/>
                <a:cs typeface="Arial" panose="020B0604020202020204" pitchFamily="34" charset="0"/>
              </a:rPr>
              <a:t>TIP</a:t>
            </a:r>
            <a:endParaRPr lang="es-ES" sz="2400" b="1" baseline="0">
              <a:solidFill>
                <a:srgbClr val="D61E38"/>
              </a:solidFill>
              <a:latin typeface="Arial Black" panose="020B0A040201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grpSp>
    <xdr:clientData/>
  </xdr:twoCellAnchor>
  <xdr:twoCellAnchor>
    <xdr:from>
      <xdr:col>1</xdr:col>
      <xdr:colOff>69055</xdr:colOff>
      <xdr:row>14</xdr:row>
      <xdr:rowOff>185737</xdr:rowOff>
    </xdr:from>
    <xdr:to>
      <xdr:col>9</xdr:col>
      <xdr:colOff>26194</xdr:colOff>
      <xdr:row>22</xdr:row>
      <xdr:rowOff>154780</xdr:rowOff>
    </xdr:to>
    <xdr:grpSp>
      <xdr:nvGrpSpPr>
        <xdr:cNvPr id="13" name="Grupo 12">
          <a:extLst>
            <a:ext uri="{FF2B5EF4-FFF2-40B4-BE49-F238E27FC236}">
              <a16:creationId xmlns:a16="http://schemas.microsoft.com/office/drawing/2014/main" id="{AF8174CF-EBE1-4CC0-B800-E674C9C90042}"/>
            </a:ext>
          </a:extLst>
        </xdr:cNvPr>
        <xdr:cNvGrpSpPr/>
      </xdr:nvGrpSpPr>
      <xdr:grpSpPr>
        <a:xfrm>
          <a:off x="463662" y="3941308"/>
          <a:ext cx="10965318" cy="1846829"/>
          <a:chOff x="380998" y="973932"/>
          <a:chExt cx="8886827" cy="1247774"/>
        </a:xfrm>
      </xdr:grpSpPr>
      <xdr:sp macro="" textlink="">
        <xdr:nvSpPr>
          <xdr:cNvPr id="14" name="Rectángulo 13">
            <a:extLst>
              <a:ext uri="{FF2B5EF4-FFF2-40B4-BE49-F238E27FC236}">
                <a16:creationId xmlns:a16="http://schemas.microsoft.com/office/drawing/2014/main" id="{9346FB8D-47D9-4D12-B4FD-0DEFFCE7DDDE}"/>
              </a:ext>
            </a:extLst>
          </xdr:cNvPr>
          <xdr:cNvSpPr/>
        </xdr:nvSpPr>
        <xdr:spPr>
          <a:xfrm>
            <a:off x="380998" y="1035845"/>
            <a:ext cx="8810627" cy="1119186"/>
          </a:xfrm>
          <a:prstGeom prst="rect">
            <a:avLst/>
          </a:prstGeom>
          <a:solidFill>
            <a:srgbClr val="F9EF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5" name="Rectángulo 14">
            <a:extLst>
              <a:ext uri="{FF2B5EF4-FFF2-40B4-BE49-F238E27FC236}">
                <a16:creationId xmlns:a16="http://schemas.microsoft.com/office/drawing/2014/main" id="{50FFCFC1-D73D-4381-B417-1C47EDD701C7}"/>
              </a:ext>
            </a:extLst>
          </xdr:cNvPr>
          <xdr:cNvSpPr/>
        </xdr:nvSpPr>
        <xdr:spPr>
          <a:xfrm>
            <a:off x="457198" y="1102520"/>
            <a:ext cx="8810627" cy="1119186"/>
          </a:xfrm>
          <a:prstGeom prst="rect">
            <a:avLst/>
          </a:prstGeom>
          <a:noFill/>
          <a:ln w="19050">
            <a:solidFill>
              <a:srgbClr val="EDE3E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6" name="CuadroTexto 15">
            <a:extLst>
              <a:ext uri="{FF2B5EF4-FFF2-40B4-BE49-F238E27FC236}">
                <a16:creationId xmlns:a16="http://schemas.microsoft.com/office/drawing/2014/main" id="{EAA4813D-6A90-4449-9032-7893E1355737}"/>
              </a:ext>
            </a:extLst>
          </xdr:cNvPr>
          <xdr:cNvSpPr txBox="1"/>
        </xdr:nvSpPr>
        <xdr:spPr>
          <a:xfrm>
            <a:off x="678656" y="1362838"/>
            <a:ext cx="8527256" cy="71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1200" b="1">
                <a:latin typeface="Arial" panose="020B0604020202020204" pitchFamily="34" charset="0"/>
                <a:cs typeface="Arial" panose="020B0604020202020204" pitchFamily="34" charset="0"/>
              </a:rPr>
              <a:t>La tabla REALIDAD AHORRO no se</a:t>
            </a:r>
            <a:r>
              <a:rPr lang="es-ES" sz="1200" b="1" baseline="0">
                <a:latin typeface="Arial" panose="020B0604020202020204" pitchFamily="34" charset="0"/>
                <a:cs typeface="Arial" panose="020B0604020202020204" pitchFamily="34" charset="0"/>
              </a:rPr>
              <a:t> debe modificar. </a:t>
            </a:r>
            <a:r>
              <a:rPr lang="es-ES" sz="1200" baseline="0">
                <a:latin typeface="Arial" panose="020B0604020202020204" pitchFamily="34" charset="0"/>
                <a:cs typeface="Arial" panose="020B0604020202020204" pitchFamily="34" charset="0"/>
              </a:rPr>
              <a:t>S</a:t>
            </a:r>
            <a:r>
              <a:rPr lang="es-ES" sz="1200">
                <a:latin typeface="Arial" panose="020B0604020202020204" pitchFamily="34" charset="0"/>
                <a:cs typeface="Arial" panose="020B0604020202020204" pitchFamily="34" charset="0"/>
              </a:rPr>
              <a:t>e actualizará </a:t>
            </a:r>
            <a:r>
              <a:rPr lang="es-ES" sz="1200" b="1">
                <a:latin typeface="Arial" panose="020B0604020202020204" pitchFamily="34" charset="0"/>
                <a:cs typeface="Arial" panose="020B0604020202020204" pitchFamily="34" charset="0"/>
              </a:rPr>
              <a:t>automáticamente</a:t>
            </a:r>
            <a:r>
              <a:rPr lang="es-ES" sz="1200">
                <a:latin typeface="Arial" panose="020B0604020202020204" pitchFamily="34" charset="0"/>
                <a:cs typeface="Arial" panose="020B0604020202020204" pitchFamily="34" charset="0"/>
              </a:rPr>
              <a:t> en base a tus ingresos</a:t>
            </a:r>
            <a:r>
              <a:rPr lang="es-ES" sz="1200" baseline="0">
                <a:latin typeface="Arial" panose="020B0604020202020204" pitchFamily="34" charset="0"/>
                <a:cs typeface="Arial" panose="020B0604020202020204" pitchFamily="34" charset="0"/>
              </a:rPr>
              <a:t> y gastos. </a:t>
            </a: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200" baseline="0">
                <a:solidFill>
                  <a:schemeClr val="dk1"/>
                </a:solidFill>
                <a:latin typeface="Arial" panose="020B0604020202020204" pitchFamily="34" charset="0"/>
                <a:ea typeface="+mn-ea"/>
                <a:cs typeface="Arial" panose="020B0604020202020204" pitchFamily="34" charset="0"/>
              </a:rPr>
              <a:t>Los meses en los que tengas un objetivo de ahorro pero aún no hayas indicado tus ingresos saldrán en negativo, ¡no te preocupes! Esto es porque no has indicado cuáles serán tus ingresos.</a:t>
            </a: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sp macro="" textlink="">
        <xdr:nvSpPr>
          <xdr:cNvPr id="17" name="CuadroTexto 16">
            <a:extLst>
              <a:ext uri="{FF2B5EF4-FFF2-40B4-BE49-F238E27FC236}">
                <a16:creationId xmlns:a16="http://schemas.microsoft.com/office/drawing/2014/main" id="{8F008562-19C2-4200-A78F-39F8C930F5CF}"/>
              </a:ext>
            </a:extLst>
          </xdr:cNvPr>
          <xdr:cNvSpPr txBox="1"/>
        </xdr:nvSpPr>
        <xdr:spPr>
          <a:xfrm>
            <a:off x="604836" y="973932"/>
            <a:ext cx="1145382" cy="81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200"/>
          </a:p>
          <a:p>
            <a:pPr marL="0" marR="0" lvl="0" indent="0" defTabSz="914400" eaLnBrk="1" fontAlgn="auto" latinLnBrk="0" hangingPunct="1">
              <a:lnSpc>
                <a:spcPct val="100000"/>
              </a:lnSpc>
              <a:spcBef>
                <a:spcPts val="0"/>
              </a:spcBef>
              <a:spcAft>
                <a:spcPts val="0"/>
              </a:spcAft>
              <a:buClrTx/>
              <a:buSzTx/>
              <a:buFontTx/>
              <a:buNone/>
              <a:tabLst/>
              <a:defRPr/>
            </a:pPr>
            <a:r>
              <a:rPr lang="es-ES" sz="2400" b="1">
                <a:solidFill>
                  <a:srgbClr val="D61E38"/>
                </a:solidFill>
                <a:latin typeface="Arial Black" panose="020B0A04020102020204" pitchFamily="34" charset="0"/>
                <a:cs typeface="Arial" panose="020B0604020202020204" pitchFamily="34" charset="0"/>
              </a:rPr>
              <a:t>TIP</a:t>
            </a:r>
            <a:endParaRPr lang="es-ES" sz="2400" b="1" baseline="0">
              <a:solidFill>
                <a:srgbClr val="D61E38"/>
              </a:solidFill>
              <a:latin typeface="Arial Black" panose="020B0A040201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200" baseline="0">
              <a:latin typeface="Arial" panose="020B0604020202020204" pitchFamily="34" charset="0"/>
              <a:cs typeface="Arial" panose="020B060402020202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esupuesto%20mensual%20dom&#233;stic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del presupuesto"/>
      <sheetName val="Resumen de presupuesto"/>
      <sheetName val="Gastos mensuales"/>
      <sheetName val="Datos adicionales"/>
      <sheetName val="Presupuesto mensual doméstico1"/>
    </sheetNames>
    <sheetDataSet>
      <sheetData sheetId="0"/>
      <sheetData sheetId="1" refreshError="1"/>
      <sheetData sheetId="2" refreshError="1"/>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0A4977-7526-489D-8CC5-6B74F6612DDC}" name="Tabla3" displayName="Tabla3" ref="B3:O14" totalsRowCount="1" headerRowDxfId="303" dataDxfId="302">
  <autoFilter ref="B3:O13" xr:uid="{580A4977-7526-489D-8CC5-6B74F6612D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BC1375-D703-440A-A5F5-E35C737D7A53}" name="GASTOS DEL HOGAR" totalsRowLabel="Total" dataDxfId="55" totalsRowDxfId="41"/>
    <tableColumn id="2" xr3:uid="{84854A50-6FC4-4CB9-BC79-7735AC59881B}" name="ENERO" totalsRowFunction="sum" dataDxfId="54" totalsRowDxfId="40"/>
    <tableColumn id="3" xr3:uid="{29A4C16F-734F-4E4B-96B7-FC8D831992C5}" name="FEBRERO" totalsRowFunction="sum" dataDxfId="53" totalsRowDxfId="39"/>
    <tableColumn id="4" xr3:uid="{B25B3E17-AC4E-41CC-9B5E-40C26309CC01}" name="MARZO" totalsRowFunction="sum" dataDxfId="52" totalsRowDxfId="38"/>
    <tableColumn id="5" xr3:uid="{25C84D93-8854-4457-BD07-84B135180387}" name="ABRIL" totalsRowFunction="sum" dataDxfId="51" totalsRowDxfId="37"/>
    <tableColumn id="6" xr3:uid="{5558D886-5FD5-46F5-AD99-68A177607D85}" name="MAYO" totalsRowFunction="sum" dataDxfId="50" totalsRowDxfId="36"/>
    <tableColumn id="7" xr3:uid="{85D8037E-0EA8-4AA7-8303-4B7466678420}" name="JUNIO" totalsRowFunction="sum" dataDxfId="49" totalsRowDxfId="35"/>
    <tableColumn id="8" xr3:uid="{C68AD216-3C71-4452-AF0E-55F337833F12}" name="JULIO" totalsRowFunction="sum" dataDxfId="48" totalsRowDxfId="34"/>
    <tableColumn id="9" xr3:uid="{B0A1A726-ED54-4C0E-8444-04698054EE69}" name="AGOSTO" totalsRowFunction="sum" dataDxfId="47" totalsRowDxfId="33"/>
    <tableColumn id="10" xr3:uid="{2C702222-5A04-48B5-9D6C-EA90427A7A59}" name="SEPTIEMBRE" totalsRowFunction="sum" dataDxfId="46" totalsRowDxfId="32"/>
    <tableColumn id="11" xr3:uid="{3897E0FF-EBF6-4584-99FA-B21E847D1C67}" name="OCTUBRE" totalsRowFunction="sum" dataDxfId="45" totalsRowDxfId="31"/>
    <tableColumn id="12" xr3:uid="{7F00DB81-C3E1-4831-9208-D94C6271B6FD}" name="NOVIEMBRE" totalsRowFunction="sum" dataDxfId="44" totalsRowDxfId="30"/>
    <tableColumn id="13" xr3:uid="{58292A9B-EFA4-4578-9218-37D4A89B7AF5}" name="DICIEMBRE" totalsRowFunction="sum" dataDxfId="43" totalsRowDxfId="29"/>
    <tableColumn id="14" xr3:uid="{66942E71-B81E-4BF3-97B4-CB1BFF81F737}" name="TOTAL ANUAL" totalsRowFunction="sum" dataDxfId="42" totalsRowDxfId="28"/>
  </tableColumns>
  <tableStyleInfo name="Estilo de tabla 1" showFirstColumn="0" showLastColumn="1"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6A4F43-4F5D-49AE-A95B-3B45D3BB3494}" name="Tabla5" displayName="Tabla5" ref="B26:O34" totalsRowCount="1" headerRowDxfId="301" dataDxfId="300" totalsRowDxfId="299">
  <autoFilter ref="B26:O33" xr:uid="{C46A4F43-4F5D-49AE-A95B-3B45D3BB34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023789B-3207-4ADD-84FD-972AF5CCCBD2}" name="TRANSPORTE" totalsRowLabel="Total" dataDxfId="298" totalsRowDxfId="297"/>
    <tableColumn id="2" xr3:uid="{80BF526B-978F-4924-A9FD-63AE8498FC18}" name="ENERO" totalsRowFunction="sum" dataDxfId="296" totalsRowDxfId="295"/>
    <tableColumn id="3" xr3:uid="{99F1B507-BA95-4821-AAEF-7E5A56B6794F}" name="FEBRERO" totalsRowFunction="sum" dataDxfId="294" totalsRowDxfId="293"/>
    <tableColumn id="4" xr3:uid="{81026B03-864C-4534-BFE3-6313DFFB2C4D}" name="MARZO" totalsRowFunction="sum" dataDxfId="292" totalsRowDxfId="291"/>
    <tableColumn id="5" xr3:uid="{4FD32046-2B47-43C7-A331-F3FC0E9571A9}" name="ABRIL" totalsRowFunction="sum" dataDxfId="290" totalsRowDxfId="289"/>
    <tableColumn id="6" xr3:uid="{EC9111FA-3760-45A3-A74A-70B4B52171F4}" name="MAYO" totalsRowFunction="sum" dataDxfId="288" totalsRowDxfId="287"/>
    <tableColumn id="7" xr3:uid="{3C3D9EC5-A480-473A-859E-D680D2E40D29}" name="JUNIO" totalsRowFunction="sum" dataDxfId="286" totalsRowDxfId="285"/>
    <tableColumn id="8" xr3:uid="{5EFBBCCF-EBDB-4C5A-8C07-B206421239B3}" name="JULIO" totalsRowFunction="sum" dataDxfId="284" totalsRowDxfId="283"/>
    <tableColumn id="9" xr3:uid="{A52A2A46-8E93-4E5F-A891-6A7641733BFB}" name="AGOSTO" totalsRowFunction="sum" dataDxfId="282" totalsRowDxfId="281"/>
    <tableColumn id="10" xr3:uid="{2EAE8EC4-8636-4AFD-818D-732ECC41D22D}" name="SEPTIEMBRE" totalsRowFunction="sum" dataDxfId="280" totalsRowDxfId="279"/>
    <tableColumn id="11" xr3:uid="{580C7CF7-ACBE-4C94-B6FD-BB55FA73F7D2}" name="OCTUBRE" totalsRowFunction="sum" dataDxfId="278" totalsRowDxfId="277"/>
    <tableColumn id="12" xr3:uid="{F73E87BB-B3FA-47BF-B3EE-7ACD44156EB7}" name="NOVIEMBRE" totalsRowFunction="sum" dataDxfId="276" totalsRowDxfId="275"/>
    <tableColumn id="13" xr3:uid="{657C181F-3263-4BB9-96E8-CD8DA573E2A5}" name="DICIEMBRE" totalsRowFunction="sum" dataDxfId="274" totalsRowDxfId="273"/>
    <tableColumn id="14" xr3:uid="{22AA4BD5-8AD5-4FF5-9115-132F2E3FD5CB}" name="TOTAL ANUAL" totalsRowFunction="sum" dataDxfId="272" totalsRowDxfId="271"/>
  </tableColumns>
  <tableStyleInfo name="Estilo de tabla 1" showFirstColumn="0" showLastColumn="1"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5D8C094-DFDF-4E38-B686-1813D6DA7FCD}" name="Tabla57" displayName="Tabla57" ref="B17:O23" totalsRowCount="1" headerRowDxfId="270" dataDxfId="269" totalsRowDxfId="268">
  <autoFilter ref="B17:O22" xr:uid="{85D8C094-DFDF-4E38-B686-1813D6DA7F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EF0A746-8A44-480E-8A52-AA6AE5F5A439}" name="COMIDA" totalsRowLabel="Total" dataDxfId="267" totalsRowDxfId="266"/>
    <tableColumn id="2" xr3:uid="{A361AFD8-B84E-4A46-B6D9-3659EFABE8DC}" name="ENERO" totalsRowFunction="sum" dataDxfId="265" totalsRowDxfId="264"/>
    <tableColumn id="3" xr3:uid="{C278E7AD-893E-40FC-9216-C5FA15CD799B}" name="FEBRERO" totalsRowFunction="sum" dataDxfId="263" totalsRowDxfId="262"/>
    <tableColumn id="4" xr3:uid="{ED0D9695-7F1D-4FCB-B380-CC17496205C0}" name="MARZO" totalsRowFunction="sum" dataDxfId="261" totalsRowDxfId="260"/>
    <tableColumn id="5" xr3:uid="{B27FAA39-C99C-4F71-A28F-31B9F8DBDEA4}" name="ABRIL" totalsRowFunction="sum" dataDxfId="259" totalsRowDxfId="258"/>
    <tableColumn id="6" xr3:uid="{C84A22A4-A518-4C63-83CB-990E40451508}" name="MAYO" totalsRowFunction="sum" dataDxfId="257" totalsRowDxfId="256"/>
    <tableColumn id="7" xr3:uid="{3BC5943D-12F3-4705-9BA0-41620EA4CAF4}" name="JUNIO" totalsRowFunction="sum" dataDxfId="255" totalsRowDxfId="254"/>
    <tableColumn id="8" xr3:uid="{F2C83EF1-A150-4BCA-AEEA-62E1B2CBF606}" name="JULIO" totalsRowFunction="sum" dataDxfId="253" totalsRowDxfId="252"/>
    <tableColumn id="9" xr3:uid="{556EEE9C-F385-47D5-86FF-9F53B2E3B966}" name="AGOSTO" totalsRowFunction="sum" dataDxfId="251" totalsRowDxfId="250"/>
    <tableColumn id="10" xr3:uid="{F69BAF2A-B022-42FE-8FB1-5A11488B76F2}" name="SEPTIEMBRE" totalsRowFunction="sum" dataDxfId="249" totalsRowDxfId="248"/>
    <tableColumn id="11" xr3:uid="{41A14451-6C25-46A8-92F7-864E17E7AEA1}" name="OCTUBRE" totalsRowFunction="sum" dataDxfId="247" totalsRowDxfId="246"/>
    <tableColumn id="12" xr3:uid="{808603B6-7F49-425C-B7FB-FCBDFE9725BC}" name="NOVIEMBRE" totalsRowFunction="sum" dataDxfId="245" totalsRowDxfId="244"/>
    <tableColumn id="13" xr3:uid="{7B19B850-CC3E-4081-AB4E-DB7D3B2F60D5}" name="DICIEMBRE" totalsRowFunction="sum" dataDxfId="243" totalsRowDxfId="242"/>
    <tableColumn id="14" xr3:uid="{11283F8F-73CA-465D-9609-270CD57760E3}" name="TOTAL ANUAL" totalsRowFunction="sum" dataDxfId="241" totalsRowDxfId="240"/>
  </tableColumns>
  <tableStyleInfo name="Estilo de tabla 1" showFirstColumn="0" showLastColumn="1"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0AFB2B-C62D-4B61-8319-8BAAC8B1FBF3}" name="Tabla58" displayName="Tabla58" ref="B37:O44" totalsRowCount="1" headerRowDxfId="239" dataDxfId="238" totalsRowDxfId="237">
  <autoFilter ref="B37:O43" xr:uid="{6A0AFB2B-C62D-4B61-8319-8BAAC8B1F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FA7ECF2-90C6-4667-AA9C-0D1E50AD7404}" name="CUIDADO PERSONAL" totalsRowLabel="Total" dataDxfId="236" totalsRowDxfId="235"/>
    <tableColumn id="2" xr3:uid="{5E2DE481-CA31-40A8-81B8-73C65B971FC8}" name="ENERO" totalsRowFunction="sum" dataDxfId="234" totalsRowDxfId="233"/>
    <tableColumn id="3" xr3:uid="{6B9FD2C9-8B67-4B1C-97F7-6F86CB993C12}" name="FEBRERO" totalsRowFunction="sum" dataDxfId="232" totalsRowDxfId="231"/>
    <tableColumn id="4" xr3:uid="{E8CB93EE-54BE-46AB-98DE-175453CC2CA2}" name="MARZO" totalsRowFunction="sum" dataDxfId="230" totalsRowDxfId="229"/>
    <tableColumn id="5" xr3:uid="{F953DF15-95AA-4492-A182-4BCC435BFF7F}" name="ABRIL" totalsRowFunction="sum" dataDxfId="228" totalsRowDxfId="227"/>
    <tableColumn id="6" xr3:uid="{2ACA208B-8213-4AAB-B3A4-AC47C4E8C599}" name="MAYO" totalsRowFunction="sum" dataDxfId="226" totalsRowDxfId="225"/>
    <tableColumn id="7" xr3:uid="{2F972B95-F490-4FCC-811F-62565F1AA975}" name="JUNIO" totalsRowFunction="sum" dataDxfId="224" totalsRowDxfId="223"/>
    <tableColumn id="8" xr3:uid="{CBFCD63B-51C3-4971-A274-2EAA152B3781}" name="JULIO" totalsRowFunction="sum" dataDxfId="222" totalsRowDxfId="221"/>
    <tableColumn id="9" xr3:uid="{CCB46B43-C96F-4AFF-858C-94D249657BD1}" name="AGOSTO" totalsRowFunction="sum" dataDxfId="220" totalsRowDxfId="219"/>
    <tableColumn id="10" xr3:uid="{24BD5704-8806-4A61-99B6-28CD8EEC47FF}" name="SEPTIEMBRE" totalsRowFunction="sum" dataDxfId="218" totalsRowDxfId="217"/>
    <tableColumn id="11" xr3:uid="{12C3C4FA-AC77-4C44-9F9C-4E57F0B68FA3}" name="OCTUBRE" totalsRowFunction="sum" dataDxfId="216" totalsRowDxfId="215"/>
    <tableColumn id="12" xr3:uid="{4A827E98-FF0F-4C8F-8308-3594EDDCA3E4}" name="NOVIEMBRE" totalsRowFunction="sum" dataDxfId="214" totalsRowDxfId="213"/>
    <tableColumn id="13" xr3:uid="{40029C76-6338-41D9-BFCD-CF1851D2CA52}" name="DICIEMBRE" totalsRowFunction="sum" dataDxfId="212" totalsRowDxfId="211"/>
    <tableColumn id="14" xr3:uid="{1CF25740-1BB9-4294-9C27-AF97E193DB85}" name="TOTAL ANUAL" totalsRowFunction="sum" dataDxfId="210" totalsRowDxfId="209"/>
  </tableColumns>
  <tableStyleInfo name="Estilo de tabla 1" showFirstColumn="0" showLastColumn="1"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41ABAE5-1FF4-473F-9148-AB38BA642EC5}" name="Tabla589" displayName="Tabla589" ref="B58:O67" totalsRowCount="1" headerRowDxfId="208" dataDxfId="207" totalsRowDxfId="206">
  <autoFilter ref="B58:O66" xr:uid="{F41ABAE5-1FF4-473F-9148-AB38BA642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3FF9099-53AF-4E1C-A102-C5E0C9505DEE}" name="SUSCRIPCIONES" totalsRowLabel="Total" dataDxfId="27" totalsRowDxfId="26"/>
    <tableColumn id="2" xr3:uid="{2225AEB4-81A3-45BE-88DD-8AA1D582AD2D}" name="ENERO" totalsRowFunction="sum" dataDxfId="25" totalsRowDxfId="24"/>
    <tableColumn id="3" xr3:uid="{F454335A-D270-4D38-889E-C1B9C70DD8B8}" name="FEBRERO" totalsRowFunction="sum" dataDxfId="23" totalsRowDxfId="22"/>
    <tableColumn id="4" xr3:uid="{7F5FAED7-C1B5-4310-9801-79CF57A4C687}" name="MARZO" totalsRowFunction="sum" dataDxfId="21" totalsRowDxfId="20"/>
    <tableColumn id="5" xr3:uid="{53302815-AB21-45CE-82D4-B77886FE4670}" name="ABRIL" totalsRowFunction="sum" dataDxfId="19" totalsRowDxfId="18"/>
    <tableColumn id="6" xr3:uid="{2A484CD6-01B6-4028-96EA-8202197B8759}" name="MAYO" totalsRowFunction="sum" dataDxfId="17" totalsRowDxfId="16"/>
    <tableColumn id="7" xr3:uid="{41AADAE2-E9C2-4EB6-8733-A22BF2B3E173}" name="JUNIO" totalsRowFunction="sum" dataDxfId="15" totalsRowDxfId="14"/>
    <tableColumn id="8" xr3:uid="{522B7CF9-BDCB-4978-84A6-6C84FBF56DF9}" name="JULIO" totalsRowFunction="sum" dataDxfId="13" totalsRowDxfId="12"/>
    <tableColumn id="9" xr3:uid="{AAC9439E-D6EC-421D-A2A9-0E555E3F4D1B}" name="AGOSTO" totalsRowFunction="sum" dataDxfId="11" totalsRowDxfId="10"/>
    <tableColumn id="10" xr3:uid="{DA0ADE79-427F-441A-AC39-E62C976B3F01}" name="SEPTIEMBRE" totalsRowFunction="sum" dataDxfId="9" totalsRowDxfId="8"/>
    <tableColumn id="11" xr3:uid="{F91A272C-D599-432C-AA5C-2F442B0EA5D6}" name="OCTUBRE" totalsRowFunction="sum" dataDxfId="7" totalsRowDxfId="6"/>
    <tableColumn id="12" xr3:uid="{AE335DA3-3DCB-49B4-9F26-0C2CF0F1765D}" name="NOVIEMBRE" totalsRowFunction="sum" dataDxfId="5" totalsRowDxfId="4"/>
    <tableColumn id="13" xr3:uid="{D152BEC0-B326-47D6-8EEC-0F064BD82A04}" name="DICIEMBRE" totalsRowFunction="sum" dataDxfId="3" totalsRowDxfId="2"/>
    <tableColumn id="14" xr3:uid="{0055E978-ADC8-469F-9A6B-FEACD0938DEE}" name="TOTAL ANUAL" totalsRowFunction="sum" dataDxfId="1" totalsRowDxfId="0"/>
  </tableColumns>
  <tableStyleInfo name="Estilo de tabla 1" showFirstColumn="0" showLastColumn="1"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C946CE-B6EE-4FA5-9097-4ED6D777E2B4}" name="Tabla5810" displayName="Tabla5810" ref="B70:O77" totalsRowCount="1" headerRowDxfId="205" dataDxfId="204" totalsRowDxfId="203">
  <autoFilter ref="B70:O76" xr:uid="{4BC946CE-B6EE-4FA5-9097-4ED6D777E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576038E-85C9-4B21-B3C8-C5B450E086F4}" name="EDUCACIÓN" totalsRowLabel="Total" dataDxfId="202" totalsRowDxfId="201"/>
    <tableColumn id="2" xr3:uid="{7C1D432C-8529-4BFC-97C6-D3A5D031C346}" name="ENERO" totalsRowFunction="sum" dataDxfId="200" totalsRowDxfId="199"/>
    <tableColumn id="3" xr3:uid="{E376E31F-9F01-4ED9-BE40-33C2D536B59A}" name="FEBRERO" totalsRowFunction="sum" dataDxfId="198" totalsRowDxfId="197"/>
    <tableColumn id="4" xr3:uid="{00C1CB58-F5CB-4FF6-B64C-FAA14AB7507D}" name="MARZO" totalsRowFunction="sum" dataDxfId="196" totalsRowDxfId="195"/>
    <tableColumn id="5" xr3:uid="{3E3121BD-B95A-41C5-A0B7-476E9B7CCA25}" name="ABRIL" totalsRowFunction="sum" dataDxfId="194" totalsRowDxfId="193"/>
    <tableColumn id="6" xr3:uid="{A30CC573-7EC7-4F76-B136-DA11223925B0}" name="MAYO" totalsRowFunction="sum" dataDxfId="192" totalsRowDxfId="191"/>
    <tableColumn id="7" xr3:uid="{CBDDDE9E-868C-44A3-B33E-88A8BE3DE836}" name="JUNIO" totalsRowFunction="sum" dataDxfId="190" totalsRowDxfId="189"/>
    <tableColumn id="8" xr3:uid="{69B10906-0DFC-45E0-BF5D-A95DE36AE46D}" name="JULIO" totalsRowFunction="sum" dataDxfId="188" totalsRowDxfId="187"/>
    <tableColumn id="9" xr3:uid="{9CC560A1-DDEC-448C-A808-3B9202D72D42}" name="AGOSTO" totalsRowFunction="sum" dataDxfId="186" totalsRowDxfId="185"/>
    <tableColumn id="10" xr3:uid="{BFDFB8C2-C228-44FA-87A6-30B9C24741C3}" name="SEPTIEMBRE" totalsRowFunction="sum" dataDxfId="184" totalsRowDxfId="183"/>
    <tableColumn id="11" xr3:uid="{ABBA0FCF-4ED5-47DA-94C6-EA95969BDF9E}" name="OCTUBRE" totalsRowFunction="sum" dataDxfId="182" totalsRowDxfId="181"/>
    <tableColumn id="12" xr3:uid="{97D0934B-69E0-4D49-B8D7-78C333879E38}" name="NOVIEMBRE" totalsRowFunction="sum" dataDxfId="180" totalsRowDxfId="179"/>
    <tableColumn id="13" xr3:uid="{DACECA50-F6DA-4D9A-AA35-3CAA7A8C3F93}" name="DICIEMBRE" totalsRowFunction="sum" dataDxfId="178" totalsRowDxfId="177"/>
    <tableColumn id="14" xr3:uid="{6A66F42D-A27B-4FE8-8403-D3357D23530D}" name="TOTAL ANUAL" totalsRowFunction="sum" dataDxfId="176" totalsRowDxfId="175"/>
  </tableColumns>
  <tableStyleInfo name="Estilo de tabla 1" showFirstColumn="0" showLastColumn="1"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2B10BB-A7C1-47C1-B848-239787863B4D}" name="Tabla58102" displayName="Tabla58102" ref="B80:O85" totalsRowCount="1" headerRowDxfId="174" dataDxfId="173" totalsRowDxfId="172">
  <autoFilter ref="B80:O84" xr:uid="{3D2B10BB-A7C1-47C1-B848-23978786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E059106-DE6E-472E-9956-9096483AA9C4}" name="PRÉSTAMOS / CRÉDITOS" totalsRowLabel="Total" dataDxfId="171" totalsRowDxfId="170"/>
    <tableColumn id="2" xr3:uid="{E237128C-E994-4492-9EA6-55F79DC2DC66}" name="ENERO" totalsRowFunction="sum" dataDxfId="169" totalsRowDxfId="168"/>
    <tableColumn id="3" xr3:uid="{E6B795E8-FBD9-41D4-AFCC-5377D683ECD9}" name="FEBRERO" totalsRowFunction="sum" dataDxfId="167" totalsRowDxfId="166"/>
    <tableColumn id="4" xr3:uid="{265F4E6D-73EF-41FD-B85D-FE1FA22FCF1F}" name="MARZO" totalsRowFunction="sum" dataDxfId="165" totalsRowDxfId="164"/>
    <tableColumn id="5" xr3:uid="{3DDCB55C-7598-4E19-A515-18C619EDB8D7}" name="ABRIL" totalsRowFunction="sum" dataDxfId="163" totalsRowDxfId="162"/>
    <tableColumn id="6" xr3:uid="{8058AFA1-D6BD-4912-B979-3D7CBD8090F3}" name="MAYO" totalsRowFunction="sum" dataDxfId="161" totalsRowDxfId="160"/>
    <tableColumn id="7" xr3:uid="{FE1153A8-2893-4FAA-956A-1F5E992DD549}" name="JUNIO" totalsRowFunction="sum" dataDxfId="159" totalsRowDxfId="158"/>
    <tableColumn id="8" xr3:uid="{528A4EF2-3EA8-42C3-B6AE-44D0CC88FA5A}" name="JULIO" totalsRowFunction="sum" dataDxfId="157" totalsRowDxfId="156"/>
    <tableColumn id="9" xr3:uid="{7919BF6F-5F33-4549-8B19-B833E10AD950}" name="AGOSTO" totalsRowFunction="sum" dataDxfId="155" totalsRowDxfId="154"/>
    <tableColumn id="10" xr3:uid="{7AA6BAB5-CFD6-4C9F-A959-FCFF9E816F49}" name="SEPTIEMBRE" totalsRowFunction="sum" dataDxfId="153" totalsRowDxfId="152"/>
    <tableColumn id="11" xr3:uid="{C42DA17A-E697-4D15-83D9-7449025F68EA}" name="OCTUBRE" totalsRowFunction="sum" dataDxfId="151" totalsRowDxfId="150"/>
    <tableColumn id="12" xr3:uid="{55C8C99E-571F-4E28-ABEE-686CD6BEFCFB}" name="NOVIEMBRE" totalsRowFunction="sum" dataDxfId="149" totalsRowDxfId="148"/>
    <tableColumn id="13" xr3:uid="{3BB8B842-E98D-49CE-AB0B-FA7687488FD8}" name="DICIEMBRE" totalsRowFunction="sum" dataDxfId="147" totalsRowDxfId="146"/>
    <tableColumn id="14" xr3:uid="{AA3FE249-FC1A-4895-A777-79B7F7B60298}" name="TOTAL ANUAL" totalsRowFunction="sum" dataDxfId="145" totalsRowDxfId="144"/>
  </tableColumns>
  <tableStyleInfo name="Estilo de tabla 1" showFirstColumn="0" showLastColumn="1"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0BE9CF-F30B-472C-9D9D-6686D6EEE609}" name="Tabla581023" displayName="Tabla581023" ref="B88:O97" totalsRowCount="1" headerRowDxfId="143" dataDxfId="142" totalsRowDxfId="141">
  <autoFilter ref="B88:O96" xr:uid="{C60BE9CF-F30B-472C-9D9D-6686D6EEE6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086F6B6-935D-4182-A456-2357D85B61BF}" name="OTROS" totalsRowLabel="Total" dataDxfId="140" totalsRowDxfId="139"/>
    <tableColumn id="2" xr3:uid="{60E81809-0ED2-46E9-AB74-C7A2CF0A0414}" name="ENERO" totalsRowFunction="sum" dataDxfId="138" totalsRowDxfId="137"/>
    <tableColumn id="3" xr3:uid="{286E00FD-28FB-4D6E-9F3F-91C03BBC519B}" name="FEBRERO" totalsRowFunction="sum" dataDxfId="136" totalsRowDxfId="135"/>
    <tableColumn id="4" xr3:uid="{4E84E136-9A8F-466E-9E3A-04B9BF3AA2B2}" name="MARZO" totalsRowFunction="sum" dataDxfId="134" totalsRowDxfId="133"/>
    <tableColumn id="5" xr3:uid="{0327001B-E428-4005-AF2B-593483931CD3}" name="ABRIL" totalsRowFunction="sum" dataDxfId="132" totalsRowDxfId="131"/>
    <tableColumn id="6" xr3:uid="{492A17B9-F13A-41CE-9EC8-F584EB7D4F50}" name="MAYO" totalsRowFunction="sum" dataDxfId="130" totalsRowDxfId="129"/>
    <tableColumn id="7" xr3:uid="{7E6B262E-45E6-4D7A-9C2D-4BB9257E5E94}" name="JUNIO" totalsRowFunction="sum" dataDxfId="128" totalsRowDxfId="127"/>
    <tableColumn id="8" xr3:uid="{FECB56CD-1006-4184-8675-2E76CCDD55CB}" name="JULIO" totalsRowFunction="sum" dataDxfId="126" totalsRowDxfId="125"/>
    <tableColumn id="9" xr3:uid="{18D1844D-5803-4A23-9093-A82D6A12078A}" name="AGOSTO" totalsRowFunction="sum" dataDxfId="124" totalsRowDxfId="123"/>
    <tableColumn id="10" xr3:uid="{FD5A30CC-0FE9-4535-9EF4-76D512C45FDA}" name="SEPTIEMBRE" totalsRowFunction="sum" dataDxfId="122" totalsRowDxfId="121"/>
    <tableColumn id="11" xr3:uid="{7C65A379-C0BC-4D5B-BA60-4439AF981F67}" name="OCTUBRE" totalsRowFunction="sum" dataDxfId="120" totalsRowDxfId="119"/>
    <tableColumn id="12" xr3:uid="{80AE0EC9-9CB7-44AD-8894-DCC0CE49B649}" name="NOVIEMBRE" totalsRowFunction="sum" dataDxfId="118" totalsRowDxfId="117"/>
    <tableColumn id="13" xr3:uid="{DA75E5F5-84B0-4F65-BD4C-5258B21A9FCF}" name="DICIEMBRE" totalsRowFunction="sum" dataDxfId="116" totalsRowDxfId="115"/>
    <tableColumn id="14" xr3:uid="{4AF2E418-604A-481C-94CC-CAFD7B6E486E}" name="TOTAL ANUAL" totalsRowFunction="sum" dataDxfId="114" totalsRowDxfId="113"/>
  </tableColumns>
  <tableStyleInfo name="Estilo de tabla 1" showFirstColumn="0" showLastColumn="1"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170E1B6-0793-4137-9478-93D68F5E901C}" name="Tabla58911" displayName="Tabla58911" ref="B47:O56" totalsRowCount="1" headerRowDxfId="112" dataDxfId="111" totalsRowDxfId="110">
  <autoFilter ref="B47:O55" xr:uid="{C170E1B6-0793-4137-9478-93D68F5E90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8AF7960-61BC-4AF9-97B4-7913C1206462}" name="ENTRETENIMIENTO" totalsRowLabel="Total" dataDxfId="109" totalsRowDxfId="108"/>
    <tableColumn id="2" xr3:uid="{02A0E77F-17FF-475B-B3BC-BF0554019A08}" name="ENERO" totalsRowFunction="sum" dataDxfId="107" totalsRowDxfId="106"/>
    <tableColumn id="3" xr3:uid="{4C882405-F6C7-4AAC-9B7C-215FE9DC6A90}" name="FEBRERO" totalsRowFunction="sum" dataDxfId="105" totalsRowDxfId="104"/>
    <tableColumn id="4" xr3:uid="{DE7AFD4B-A297-4443-B962-FB7398D91272}" name="MARZO" totalsRowFunction="sum" dataDxfId="103" totalsRowDxfId="102"/>
    <tableColumn id="5" xr3:uid="{E8626E2B-E947-4EA6-9DAD-EDFB4C427A6B}" name="ABRIL" totalsRowFunction="sum" dataDxfId="101" totalsRowDxfId="100"/>
    <tableColumn id="6" xr3:uid="{6378E99C-87C7-4259-B516-2DA8A3C61605}" name="MAYO" totalsRowFunction="sum" dataDxfId="99" totalsRowDxfId="98"/>
    <tableColumn id="7" xr3:uid="{057E6D78-99BE-410A-9C26-868D347FBA6F}" name="JUNIO" totalsRowFunction="sum" dataDxfId="97" totalsRowDxfId="96"/>
    <tableColumn id="8" xr3:uid="{AC6B90BE-FD8B-4F66-837A-F904197D16B6}" name="JULIO" totalsRowFunction="sum" dataDxfId="95" totalsRowDxfId="94"/>
    <tableColumn id="9" xr3:uid="{A7DF2811-97D0-4BA2-964F-696E6BD1A382}" name="AGOSTO" totalsRowFunction="sum" dataDxfId="93" totalsRowDxfId="92"/>
    <tableColumn id="10" xr3:uid="{F922C45E-18AD-461F-B8B4-1011A38E88EE}" name="SEPTIEMBRE" totalsRowFunction="sum" dataDxfId="91" totalsRowDxfId="90"/>
    <tableColumn id="11" xr3:uid="{AECE2287-EF0C-43F1-800E-A0BA8DB6D2A9}" name="OCTUBRE" totalsRowFunction="sum" dataDxfId="89" totalsRowDxfId="88"/>
    <tableColumn id="12" xr3:uid="{6A626EB5-C6BE-443E-8A51-5B31FDBEC8B1}" name="NOVIEMBRE" totalsRowFunction="sum" dataDxfId="87" totalsRowDxfId="86"/>
    <tableColumn id="13" xr3:uid="{C5DC954B-95DF-42B9-8992-FC0E4FF1BF55}" name="DICIEMBRE" totalsRowFunction="sum" dataDxfId="85" totalsRowDxfId="84"/>
    <tableColumn id="14" xr3:uid="{F85872AF-5ED7-4041-BBCA-4864E8740078}" name="TOTAL ANUAL" totalsRowFunction="sum" dataDxfId="83" totalsRowDxfId="82"/>
  </tableColumns>
  <tableStyleInfo name="Estilo de tabla 1" showFirstColumn="0" showLastColumn="1" showRowStripes="1" showColumnStripes="1"/>
</table>
</file>

<file path=xl/theme/theme1.xml><?xml version="1.0" encoding="utf-8"?>
<a:theme xmlns:a="http://schemas.openxmlformats.org/drawingml/2006/main" name="Tema de Office">
  <a:themeElements>
    <a:clrScheme name="Personalizado 2">
      <a:dk1>
        <a:srgbClr val="000000"/>
      </a:dk1>
      <a:lt1>
        <a:srgbClr val="FFFFFF"/>
      </a:lt1>
      <a:dk2>
        <a:srgbClr val="262626"/>
      </a:dk2>
      <a:lt2>
        <a:srgbClr val="F7F4F0"/>
      </a:lt2>
      <a:accent1>
        <a:srgbClr val="D61E38"/>
      </a:accent1>
      <a:accent2>
        <a:srgbClr val="EFBF4E"/>
      </a:accent2>
      <a:accent3>
        <a:srgbClr val="EDE3E3"/>
      </a:accent3>
      <a:accent4>
        <a:srgbClr val="F9EFDF"/>
      </a:accent4>
      <a:accent5>
        <a:srgbClr val="DF6472"/>
      </a:accent5>
      <a:accent6>
        <a:srgbClr val="9A2323"/>
      </a:accent6>
      <a:hlink>
        <a:srgbClr val="0563C1"/>
      </a:hlink>
      <a:folHlink>
        <a:srgbClr val="DF64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B96-5AB0-45B7-8F97-5554BDA17DE2}">
  <sheetPr>
    <pageSetUpPr autoPageBreaks="0"/>
  </sheetPr>
  <dimension ref="B1:E50"/>
  <sheetViews>
    <sheetView tabSelected="1" zoomScale="80" zoomScaleNormal="80" zoomScaleSheetLayoutView="100" workbookViewId="0">
      <pane ySplit="1" topLeftCell="A2" activePane="bottomLeft" state="frozen"/>
      <selection pane="bottomLeft"/>
    </sheetView>
  </sheetViews>
  <sheetFormatPr baseColWidth="10" defaultRowHeight="15" x14ac:dyDescent="0.25"/>
  <cols>
    <col min="1" max="1" width="5.85546875" style="2" customWidth="1"/>
    <col min="2" max="2" width="31" style="2" customWidth="1"/>
    <col min="3" max="14" width="13.85546875" style="2" customWidth="1"/>
    <col min="15" max="15" width="15.7109375" style="2" bestFit="1" customWidth="1"/>
    <col min="16" max="27" width="11.42578125" style="2"/>
    <col min="28" max="28" width="26.85546875" style="2" bestFit="1" customWidth="1"/>
    <col min="29" max="41" width="14.28515625" style="2" customWidth="1"/>
    <col min="42" max="16384" width="11.42578125" style="2"/>
  </cols>
  <sheetData>
    <row r="1" spans="2:5" s="9" customFormat="1" ht="72.75" customHeight="1" x14ac:dyDescent="0.25">
      <c r="B1" s="95" t="s">
        <v>73</v>
      </c>
      <c r="C1" s="95"/>
      <c r="D1" s="95"/>
      <c r="E1" s="95"/>
    </row>
    <row r="2" spans="2:5" s="81" customFormat="1" x14ac:dyDescent="0.25"/>
    <row r="3" spans="2:5" s="81" customFormat="1" x14ac:dyDescent="0.25"/>
    <row r="4" spans="2:5" s="81" customFormat="1" x14ac:dyDescent="0.25">
      <c r="C4" s="39"/>
    </row>
    <row r="5" spans="2:5" s="81" customFormat="1" x14ac:dyDescent="0.25"/>
    <row r="6" spans="2:5" s="81" customFormat="1" x14ac:dyDescent="0.25"/>
    <row r="7" spans="2:5" s="81" customFormat="1" x14ac:dyDescent="0.25"/>
    <row r="8" spans="2:5" s="81" customFormat="1" x14ac:dyDescent="0.25"/>
    <row r="9" spans="2:5" s="81" customFormat="1" x14ac:dyDescent="0.25"/>
    <row r="10" spans="2:5" s="81" customFormat="1" x14ac:dyDescent="0.25"/>
    <row r="11" spans="2:5" s="81" customFormat="1" x14ac:dyDescent="0.25"/>
    <row r="12" spans="2:5" s="81" customFormat="1" x14ac:dyDescent="0.25"/>
    <row r="13" spans="2:5" s="81" customFormat="1" x14ac:dyDescent="0.25"/>
    <row r="14" spans="2:5" s="81" customFormat="1" x14ac:dyDescent="0.25"/>
    <row r="15" spans="2:5" s="81" customFormat="1" x14ac:dyDescent="0.25"/>
    <row r="16" spans="2:5" s="81" customFormat="1" x14ac:dyDescent="0.25"/>
    <row r="17" s="81" customFormat="1" x14ac:dyDescent="0.25"/>
    <row r="18" s="81" customFormat="1" x14ac:dyDescent="0.25"/>
    <row r="19" s="81" customFormat="1" x14ac:dyDescent="0.25"/>
    <row r="20" s="81" customFormat="1" x14ac:dyDescent="0.25"/>
    <row r="21" s="81" customFormat="1" x14ac:dyDescent="0.25"/>
    <row r="22" s="81" customFormat="1" x14ac:dyDescent="0.25"/>
    <row r="23" s="81" customFormat="1" x14ac:dyDescent="0.25"/>
    <row r="24" s="81" customFormat="1" x14ac:dyDescent="0.25"/>
    <row r="25" s="81" customFormat="1" x14ac:dyDescent="0.25"/>
    <row r="26" s="81" customFormat="1" x14ac:dyDescent="0.25"/>
    <row r="27" s="81" customFormat="1" x14ac:dyDescent="0.25"/>
    <row r="28" s="81" customFormat="1" x14ac:dyDescent="0.25"/>
    <row r="29" s="81" customFormat="1" x14ac:dyDescent="0.25"/>
    <row r="30" s="81" customFormat="1" x14ac:dyDescent="0.25"/>
    <row r="31" s="81" customFormat="1" x14ac:dyDescent="0.25"/>
    <row r="32" s="81" customFormat="1" x14ac:dyDescent="0.25"/>
    <row r="33" s="81" customFormat="1" x14ac:dyDescent="0.25"/>
    <row r="34" s="81" customFormat="1" x14ac:dyDescent="0.25"/>
    <row r="35" s="81" customFormat="1" x14ac:dyDescent="0.25"/>
    <row r="36" s="81" customFormat="1" x14ac:dyDescent="0.25"/>
    <row r="37" s="81" customFormat="1" x14ac:dyDescent="0.25"/>
    <row r="38" s="81" customFormat="1" x14ac:dyDescent="0.25"/>
    <row r="39" s="81" customFormat="1" x14ac:dyDescent="0.25"/>
    <row r="40" s="81" customFormat="1" x14ac:dyDescent="0.25"/>
    <row r="41" s="81" customFormat="1" x14ac:dyDescent="0.25"/>
    <row r="42" s="81" customFormat="1" x14ac:dyDescent="0.25"/>
    <row r="43" s="81" customFormat="1" x14ac:dyDescent="0.25"/>
    <row r="44" s="81" customFormat="1" x14ac:dyDescent="0.25"/>
    <row r="45" s="81" customFormat="1" x14ac:dyDescent="0.25"/>
    <row r="46" s="81" customFormat="1" x14ac:dyDescent="0.25"/>
    <row r="47" s="81" customFormat="1" x14ac:dyDescent="0.25"/>
    <row r="48" s="81" customFormat="1" x14ac:dyDescent="0.25"/>
    <row r="49" s="81" customFormat="1" x14ac:dyDescent="0.25"/>
    <row r="50" s="81" customFormat="1" x14ac:dyDescent="0.25"/>
  </sheetData>
  <sheetProtection sheet="1" objects="1" scenarios="1"/>
  <mergeCells count="1">
    <mergeCell ref="B1:E1"/>
  </mergeCell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C337-BB83-44B9-B930-2FD02A09052E}">
  <sheetPr>
    <tabColor rgb="FFDF6472"/>
    <pageSetUpPr autoPageBreaks="0"/>
  </sheetPr>
  <dimension ref="B1:O17"/>
  <sheetViews>
    <sheetView zoomScale="80" zoomScaleNormal="80" zoomScaleSheetLayoutView="80" workbookViewId="0">
      <pane ySplit="1" topLeftCell="A2" activePane="bottomLeft" state="frozen"/>
      <selection pane="bottomLeft" activeCell="R16" sqref="R16"/>
    </sheetView>
  </sheetViews>
  <sheetFormatPr baseColWidth="10" defaultRowHeight="15" x14ac:dyDescent="0.25"/>
  <cols>
    <col min="1" max="1" width="5.85546875" style="2" customWidth="1"/>
    <col min="2" max="2" width="39.28515625" style="2" bestFit="1" customWidth="1"/>
    <col min="3" max="14" width="13.85546875" style="2" customWidth="1"/>
    <col min="15" max="15" width="15.7109375" style="2" bestFit="1" customWidth="1"/>
    <col min="16" max="16" width="3.5703125" style="2" customWidth="1"/>
    <col min="17" max="16384" width="11.42578125" style="2"/>
  </cols>
  <sheetData>
    <row r="1" spans="2:15" s="9" customFormat="1" ht="72.75" customHeight="1" x14ac:dyDescent="0.25">
      <c r="B1" s="95" t="s">
        <v>14</v>
      </c>
      <c r="C1" s="95"/>
      <c r="D1" s="95"/>
    </row>
    <row r="3" spans="2:15" x14ac:dyDescent="0.25">
      <c r="B3" s="1"/>
      <c r="C3" s="1"/>
      <c r="D3" s="1"/>
      <c r="E3" s="1"/>
      <c r="F3" s="1"/>
      <c r="G3" s="1"/>
      <c r="H3" s="1"/>
      <c r="I3" s="1"/>
      <c r="J3" s="1"/>
      <c r="K3" s="1"/>
      <c r="L3" s="1"/>
      <c r="M3" s="1"/>
      <c r="N3" s="1"/>
      <c r="O3" s="1"/>
    </row>
    <row r="4" spans="2:15" x14ac:dyDescent="0.25">
      <c r="B4" s="1"/>
      <c r="C4" s="1"/>
      <c r="D4" s="1"/>
      <c r="E4" s="1"/>
      <c r="F4" s="1"/>
      <c r="G4" s="1"/>
      <c r="H4" s="1"/>
      <c r="I4" s="1"/>
      <c r="J4" s="1"/>
      <c r="K4" s="1"/>
      <c r="L4" s="1"/>
      <c r="M4" s="1"/>
      <c r="N4" s="1"/>
      <c r="O4" s="1"/>
    </row>
    <row r="5" spans="2:15" ht="18.75" x14ac:dyDescent="0.4">
      <c r="B5" s="3" t="s">
        <v>72</v>
      </c>
      <c r="C5" s="4"/>
      <c r="D5" s="4"/>
      <c r="E5" s="4"/>
      <c r="F5" s="4"/>
      <c r="G5" s="4"/>
      <c r="H5" s="4"/>
      <c r="I5" s="4"/>
      <c r="J5" s="4"/>
      <c r="K5" s="4"/>
      <c r="L5" s="4"/>
      <c r="M5" s="4"/>
      <c r="N5" s="4"/>
      <c r="O5" s="4"/>
    </row>
    <row r="6" spans="2:15" ht="19.5" thickBot="1" x14ac:dyDescent="0.45">
      <c r="B6" s="5"/>
      <c r="C6" s="6"/>
      <c r="D6" s="6"/>
      <c r="E6" s="6"/>
      <c r="F6" s="6"/>
      <c r="G6" s="6"/>
      <c r="H6" s="6"/>
      <c r="I6" s="6"/>
      <c r="J6" s="6"/>
      <c r="K6" s="6"/>
      <c r="L6" s="6"/>
      <c r="M6" s="6"/>
      <c r="N6" s="6"/>
      <c r="O6" s="6"/>
    </row>
    <row r="7" spans="2:15" ht="15.75" thickTop="1" x14ac:dyDescent="0.25">
      <c r="B7" s="1"/>
      <c r="C7" s="7" t="s">
        <v>1</v>
      </c>
      <c r="D7" s="7" t="s">
        <v>2</v>
      </c>
      <c r="E7" s="7" t="s">
        <v>3</v>
      </c>
      <c r="F7" s="7" t="s">
        <v>4</v>
      </c>
      <c r="G7" s="7" t="s">
        <v>5</v>
      </c>
      <c r="H7" s="7" t="s">
        <v>6</v>
      </c>
      <c r="I7" s="7" t="s">
        <v>7</v>
      </c>
      <c r="J7" s="7" t="s">
        <v>8</v>
      </c>
      <c r="K7" s="7" t="s">
        <v>9</v>
      </c>
      <c r="L7" s="7" t="s">
        <v>10</v>
      </c>
      <c r="M7" s="7" t="s">
        <v>11</v>
      </c>
      <c r="N7" s="7" t="s">
        <v>12</v>
      </c>
      <c r="O7" s="12" t="s">
        <v>13</v>
      </c>
    </row>
    <row r="8" spans="2:15" x14ac:dyDescent="0.25">
      <c r="B8" s="1"/>
      <c r="C8" s="8"/>
      <c r="D8" s="8"/>
      <c r="E8" s="8"/>
      <c r="F8" s="8"/>
      <c r="G8" s="8"/>
      <c r="H8" s="8"/>
      <c r="I8" s="8"/>
      <c r="J8" s="8"/>
      <c r="K8" s="8"/>
      <c r="L8" s="8"/>
      <c r="M8" s="8"/>
      <c r="N8" s="8"/>
      <c r="O8" s="13"/>
    </row>
    <row r="9" spans="2:15" x14ac:dyDescent="0.25">
      <c r="B9" s="20" t="s">
        <v>86</v>
      </c>
      <c r="C9" s="11"/>
      <c r="D9" s="11"/>
      <c r="E9" s="11"/>
      <c r="F9" s="11"/>
      <c r="G9" s="11"/>
      <c r="H9" s="11"/>
      <c r="I9" s="11"/>
      <c r="J9" s="11"/>
      <c r="K9" s="11"/>
      <c r="L9" s="11"/>
      <c r="M9" s="11"/>
      <c r="N9" s="11"/>
      <c r="O9" s="15">
        <f>SUM(C9:N9)</f>
        <v>0</v>
      </c>
    </row>
    <row r="10" spans="2:15" x14ac:dyDescent="0.25">
      <c r="B10" s="21" t="s">
        <v>87</v>
      </c>
      <c r="C10" s="82"/>
      <c r="D10" s="82"/>
      <c r="E10" s="82"/>
      <c r="F10" s="82"/>
      <c r="G10" s="82"/>
      <c r="H10" s="82"/>
      <c r="I10" s="82"/>
      <c r="J10" s="82"/>
      <c r="K10" s="82"/>
      <c r="L10" s="82"/>
      <c r="M10" s="82"/>
      <c r="N10" s="82"/>
      <c r="O10" s="16">
        <f>SUM(C10:N10)</f>
        <v>0</v>
      </c>
    </row>
    <row r="11" spans="2:15" x14ac:dyDescent="0.25">
      <c r="B11" s="20" t="s">
        <v>0</v>
      </c>
      <c r="C11" s="11"/>
      <c r="D11" s="11"/>
      <c r="E11" s="11"/>
      <c r="F11" s="11"/>
      <c r="G11" s="11"/>
      <c r="H11" s="11"/>
      <c r="I11" s="11"/>
      <c r="J11" s="11"/>
      <c r="K11" s="11"/>
      <c r="L11" s="11"/>
      <c r="M11" s="11"/>
      <c r="N11" s="11"/>
      <c r="O11" s="15">
        <f>SUM(C11:N11)</f>
        <v>0</v>
      </c>
    </row>
    <row r="12" spans="2:15" ht="15.75" thickBot="1" x14ac:dyDescent="0.3">
      <c r="B12" s="22" t="s">
        <v>15</v>
      </c>
      <c r="C12" s="17">
        <f>SUM(C9:C11)</f>
        <v>0</v>
      </c>
      <c r="D12" s="17">
        <f t="shared" ref="D12:M12" si="0">SUM(D9:D11)</f>
        <v>0</v>
      </c>
      <c r="E12" s="17">
        <f t="shared" si="0"/>
        <v>0</v>
      </c>
      <c r="F12" s="17">
        <f t="shared" si="0"/>
        <v>0</v>
      </c>
      <c r="G12" s="17">
        <f t="shared" si="0"/>
        <v>0</v>
      </c>
      <c r="H12" s="17">
        <f t="shared" si="0"/>
        <v>0</v>
      </c>
      <c r="I12" s="17">
        <f t="shared" si="0"/>
        <v>0</v>
      </c>
      <c r="J12" s="17">
        <f t="shared" si="0"/>
        <v>0</v>
      </c>
      <c r="K12" s="17">
        <f t="shared" si="0"/>
        <v>0</v>
      </c>
      <c r="L12" s="17">
        <f t="shared" si="0"/>
        <v>0</v>
      </c>
      <c r="M12" s="17">
        <f t="shared" si="0"/>
        <v>0</v>
      </c>
      <c r="N12" s="18">
        <f>SUM(N9:N11)</f>
        <v>0</v>
      </c>
      <c r="O12" s="19">
        <f>SUM(C12:N12)</f>
        <v>0</v>
      </c>
    </row>
    <row r="13" spans="2:15" ht="15.75" thickTop="1" x14ac:dyDescent="0.25">
      <c r="B13" s="23"/>
      <c r="C13" s="24"/>
      <c r="D13" s="24"/>
      <c r="E13" s="24"/>
      <c r="F13" s="24"/>
      <c r="G13" s="24"/>
      <c r="H13" s="24"/>
      <c r="I13" s="24"/>
      <c r="J13" s="24"/>
      <c r="K13" s="24"/>
      <c r="L13" s="24"/>
      <c r="M13" s="24"/>
      <c r="N13" s="24"/>
      <c r="O13" s="25"/>
    </row>
    <row r="14" spans="2:15" x14ac:dyDescent="0.25">
      <c r="B14" s="23"/>
      <c r="C14" s="24"/>
      <c r="D14" s="24"/>
      <c r="E14" s="24"/>
      <c r="F14" s="24"/>
      <c r="G14" s="24"/>
      <c r="H14" s="24"/>
      <c r="I14" s="24"/>
      <c r="J14" s="24"/>
      <c r="K14" s="24"/>
      <c r="L14" s="24"/>
      <c r="M14" s="24"/>
      <c r="N14" s="24"/>
      <c r="O14" s="25"/>
    </row>
    <row r="15" spans="2:15" x14ac:dyDescent="0.25">
      <c r="B15" s="1"/>
      <c r="C15" s="1"/>
      <c r="D15" s="1"/>
      <c r="E15" s="1"/>
      <c r="F15" s="1"/>
      <c r="G15" s="1"/>
      <c r="H15" s="1"/>
      <c r="I15" s="1"/>
      <c r="J15" s="1"/>
      <c r="K15" s="1"/>
      <c r="L15" s="1"/>
      <c r="M15" s="1"/>
      <c r="N15" s="1"/>
      <c r="O15" s="1"/>
    </row>
    <row r="17" spans="2:3" ht="18.75" x14ac:dyDescent="0.4">
      <c r="B17" s="26"/>
      <c r="C17" s="6"/>
    </row>
  </sheetData>
  <mergeCells count="1">
    <mergeCell ref="B1:D1"/>
  </mergeCells>
  <phoneticPr fontId="2" type="noConversion"/>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E710-40CE-4644-8398-B17CFCA413FE}">
  <sheetPr>
    <tabColor rgb="FFF9EFDF"/>
    <pageSetUpPr autoPageBreaks="0"/>
  </sheetPr>
  <dimension ref="B1:V121"/>
  <sheetViews>
    <sheetView zoomScale="80" zoomScaleNormal="80" workbookViewId="0">
      <pane ySplit="1" topLeftCell="A2" activePane="bottomLeft" state="frozen"/>
      <selection pane="bottomLeft" activeCell="H61" sqref="H61"/>
    </sheetView>
  </sheetViews>
  <sheetFormatPr baseColWidth="10" defaultRowHeight="15" x14ac:dyDescent="0.25"/>
  <cols>
    <col min="1" max="1" width="5.85546875" style="2" customWidth="1"/>
    <col min="2" max="2" width="36.42578125" style="2" customWidth="1"/>
    <col min="3" max="14" width="15.28515625" style="2" customWidth="1"/>
    <col min="15" max="15" width="20.42578125" style="2" bestFit="1" customWidth="1"/>
    <col min="16" max="16384" width="11.42578125" style="2"/>
  </cols>
  <sheetData>
    <row r="1" spans="2:15" s="9" customFormat="1" ht="72.75" customHeight="1" x14ac:dyDescent="0.25">
      <c r="B1" s="95" t="s">
        <v>64</v>
      </c>
      <c r="C1" s="95"/>
      <c r="D1" s="95"/>
    </row>
    <row r="2" spans="2:15" ht="27" customHeight="1" x14ac:dyDescent="0.25"/>
    <row r="3" spans="2:15" ht="23.25" customHeight="1" x14ac:dyDescent="0.25">
      <c r="B3" s="37" t="s">
        <v>26</v>
      </c>
      <c r="C3" s="29" t="s">
        <v>1</v>
      </c>
      <c r="D3" s="29" t="s">
        <v>2</v>
      </c>
      <c r="E3" s="29" t="s">
        <v>3</v>
      </c>
      <c r="F3" s="29" t="s">
        <v>4</v>
      </c>
      <c r="G3" s="29" t="s">
        <v>5</v>
      </c>
      <c r="H3" s="29" t="s">
        <v>6</v>
      </c>
      <c r="I3" s="29" t="s">
        <v>7</v>
      </c>
      <c r="J3" s="29" t="s">
        <v>8</v>
      </c>
      <c r="K3" s="29" t="s">
        <v>9</v>
      </c>
      <c r="L3" s="29" t="s">
        <v>10</v>
      </c>
      <c r="M3" s="29" t="s">
        <v>11</v>
      </c>
      <c r="N3" s="29" t="s">
        <v>12</v>
      </c>
      <c r="O3" s="29" t="s">
        <v>13</v>
      </c>
    </row>
    <row r="4" spans="2:15" x14ac:dyDescent="0.25">
      <c r="B4" s="30"/>
      <c r="C4" s="31"/>
      <c r="D4" s="31"/>
      <c r="E4" s="31"/>
      <c r="F4" s="31"/>
      <c r="G4" s="31"/>
      <c r="H4" s="31"/>
      <c r="I4" s="31"/>
      <c r="J4" s="31"/>
      <c r="K4" s="31"/>
      <c r="L4" s="31"/>
      <c r="M4" s="31"/>
      <c r="N4" s="31"/>
      <c r="O4" s="31"/>
    </row>
    <row r="5" spans="2:15" x14ac:dyDescent="0.25">
      <c r="B5" s="32" t="s">
        <v>27</v>
      </c>
      <c r="C5" s="33"/>
      <c r="D5" s="33"/>
      <c r="E5" s="33"/>
      <c r="F5" s="33"/>
      <c r="G5" s="33"/>
      <c r="H5" s="33"/>
      <c r="I5" s="33"/>
      <c r="J5" s="33"/>
      <c r="K5" s="33"/>
      <c r="L5" s="33"/>
      <c r="M5" s="33"/>
      <c r="N5" s="33"/>
      <c r="O5" s="34">
        <f>SUM(C5:N5)</f>
        <v>0</v>
      </c>
    </row>
    <row r="6" spans="2:15" x14ac:dyDescent="0.25">
      <c r="B6" s="32" t="s">
        <v>28</v>
      </c>
      <c r="C6" s="33"/>
      <c r="D6" s="33"/>
      <c r="E6" s="33"/>
      <c r="F6" s="33"/>
      <c r="G6" s="33"/>
      <c r="H6" s="33"/>
      <c r="I6" s="33"/>
      <c r="J6" s="33"/>
      <c r="K6" s="33"/>
      <c r="L6" s="33"/>
      <c r="M6" s="33"/>
      <c r="N6" s="33"/>
      <c r="O6" s="34">
        <f>SUM(C6:N6)</f>
        <v>0</v>
      </c>
    </row>
    <row r="7" spans="2:15" x14ac:dyDescent="0.25">
      <c r="B7" s="32" t="s">
        <v>29</v>
      </c>
      <c r="C7" s="33"/>
      <c r="D7" s="33"/>
      <c r="E7" s="33"/>
      <c r="F7" s="33"/>
      <c r="G7" s="33"/>
      <c r="H7" s="33"/>
      <c r="I7" s="33"/>
      <c r="J7" s="33"/>
      <c r="K7" s="33"/>
      <c r="L7" s="33"/>
      <c r="M7" s="33"/>
      <c r="N7" s="33"/>
      <c r="O7" s="34">
        <f>SUM(C7:N7)</f>
        <v>0</v>
      </c>
    </row>
    <row r="8" spans="2:15" x14ac:dyDescent="0.25">
      <c r="B8" s="32" t="s">
        <v>30</v>
      </c>
      <c r="C8" s="33"/>
      <c r="D8" s="33"/>
      <c r="E8" s="33"/>
      <c r="F8" s="33"/>
      <c r="G8" s="33"/>
      <c r="H8" s="33"/>
      <c r="I8" s="33"/>
      <c r="J8" s="33"/>
      <c r="K8" s="33"/>
      <c r="L8" s="33"/>
      <c r="M8" s="33"/>
      <c r="N8" s="33"/>
      <c r="O8" s="34">
        <f>SUM(C8:N8)</f>
        <v>0</v>
      </c>
    </row>
    <row r="9" spans="2:15" x14ac:dyDescent="0.25">
      <c r="B9" s="32" t="s">
        <v>31</v>
      </c>
      <c r="C9" s="33"/>
      <c r="D9" s="33"/>
      <c r="E9" s="33"/>
      <c r="F9" s="33"/>
      <c r="G9" s="33"/>
      <c r="H9" s="33"/>
      <c r="I9" s="33"/>
      <c r="J9" s="33"/>
      <c r="K9" s="33"/>
      <c r="L9" s="33"/>
      <c r="M9" s="33"/>
      <c r="N9" s="33"/>
      <c r="O9" s="34">
        <f t="shared" ref="O9:O13" si="0">SUM(C9:N9)</f>
        <v>0</v>
      </c>
    </row>
    <row r="10" spans="2:15" x14ac:dyDescent="0.25">
      <c r="B10" s="32" t="s">
        <v>32</v>
      </c>
      <c r="C10" s="33"/>
      <c r="D10" s="33"/>
      <c r="E10" s="33"/>
      <c r="F10" s="33"/>
      <c r="G10" s="33"/>
      <c r="H10" s="33"/>
      <c r="I10" s="33"/>
      <c r="J10" s="33"/>
      <c r="K10" s="33"/>
      <c r="L10" s="33"/>
      <c r="M10" s="33"/>
      <c r="N10" s="33"/>
      <c r="O10" s="34">
        <f t="shared" si="0"/>
        <v>0</v>
      </c>
    </row>
    <row r="11" spans="2:15" x14ac:dyDescent="0.25">
      <c r="B11" s="32" t="s">
        <v>33</v>
      </c>
      <c r="C11" s="33"/>
      <c r="D11" s="33"/>
      <c r="E11" s="33"/>
      <c r="F11" s="33"/>
      <c r="G11" s="33"/>
      <c r="H11" s="33"/>
      <c r="I11" s="33"/>
      <c r="J11" s="33"/>
      <c r="K11" s="33"/>
      <c r="L11" s="33"/>
      <c r="M11" s="33"/>
      <c r="N11" s="33"/>
      <c r="O11" s="34">
        <f>SUM(C11:N11)</f>
        <v>0</v>
      </c>
    </row>
    <row r="12" spans="2:15" x14ac:dyDescent="0.25">
      <c r="B12" s="32" t="s">
        <v>79</v>
      </c>
      <c r="C12" s="33"/>
      <c r="D12" s="33"/>
      <c r="E12" s="33"/>
      <c r="F12" s="33"/>
      <c r="G12" s="33"/>
      <c r="H12" s="33"/>
      <c r="I12" s="33"/>
      <c r="J12" s="33"/>
      <c r="K12" s="33"/>
      <c r="L12" s="33"/>
      <c r="M12" s="33"/>
      <c r="N12" s="33"/>
      <c r="O12" s="34">
        <f t="shared" si="0"/>
        <v>0</v>
      </c>
    </row>
    <row r="13" spans="2:15" s="10" customFormat="1" x14ac:dyDescent="0.25">
      <c r="B13" s="32" t="s">
        <v>39</v>
      </c>
      <c r="C13" s="33"/>
      <c r="D13" s="33"/>
      <c r="E13" s="33"/>
      <c r="F13" s="33"/>
      <c r="G13" s="33"/>
      <c r="H13" s="33"/>
      <c r="I13" s="33"/>
      <c r="J13" s="33"/>
      <c r="K13" s="33"/>
      <c r="L13" s="33"/>
      <c r="M13" s="33"/>
      <c r="N13" s="33"/>
      <c r="O13" s="34">
        <f t="shared" si="0"/>
        <v>0</v>
      </c>
    </row>
    <row r="14" spans="2:15" x14ac:dyDescent="0.25">
      <c r="B14" s="28" t="s">
        <v>15</v>
      </c>
      <c r="C14" s="38">
        <f>SUBTOTAL(109,Tabla3[ENERO])</f>
        <v>0</v>
      </c>
      <c r="D14" s="38">
        <f>SUBTOTAL(109,Tabla3[FEBRERO])</f>
        <v>0</v>
      </c>
      <c r="E14" s="38">
        <f>SUBTOTAL(109,Tabla3[MARZO])</f>
        <v>0</v>
      </c>
      <c r="F14" s="38">
        <f>SUBTOTAL(109,Tabla3[ABRIL])</f>
        <v>0</v>
      </c>
      <c r="G14" s="38">
        <f>SUBTOTAL(109,Tabla3[MAYO])</f>
        <v>0</v>
      </c>
      <c r="H14" s="38">
        <f>SUBTOTAL(109,Tabla3[JUNIO])</f>
        <v>0</v>
      </c>
      <c r="I14" s="38">
        <f>SUBTOTAL(109,Tabla3[JULIO])</f>
        <v>0</v>
      </c>
      <c r="J14" s="38">
        <f>SUBTOTAL(109,Tabla3[AGOSTO])</f>
        <v>0</v>
      </c>
      <c r="K14" s="38">
        <f>SUBTOTAL(109,Tabla3[SEPTIEMBRE])</f>
        <v>0</v>
      </c>
      <c r="L14" s="38">
        <f>SUBTOTAL(109,Tabla3[OCTUBRE])</f>
        <v>0</v>
      </c>
      <c r="M14" s="38">
        <f>SUBTOTAL(109,Tabla3[NOVIEMBRE])</f>
        <v>0</v>
      </c>
      <c r="N14" s="38">
        <f>SUBTOTAL(109,Tabla3[DICIEMBRE])</f>
        <v>0</v>
      </c>
      <c r="O14" s="35">
        <f>SUBTOTAL(109,Tabla3[TOTAL ANUAL])</f>
        <v>0</v>
      </c>
    </row>
    <row r="15" spans="2:15" x14ac:dyDescent="0.25">
      <c r="B15" s="23"/>
      <c r="C15" s="27"/>
      <c r="D15" s="27"/>
      <c r="E15" s="27"/>
      <c r="F15" s="27"/>
      <c r="G15" s="27"/>
      <c r="H15" s="27"/>
      <c r="I15" s="27"/>
      <c r="J15" s="27"/>
      <c r="K15" s="27"/>
      <c r="L15" s="27"/>
      <c r="M15" s="27"/>
      <c r="N15" s="27"/>
      <c r="O15" s="25"/>
    </row>
    <row r="17" spans="2:15" ht="24" customHeight="1" x14ac:dyDescent="0.25">
      <c r="B17" s="37" t="s">
        <v>45</v>
      </c>
      <c r="C17" s="29" t="s">
        <v>1</v>
      </c>
      <c r="D17" s="29" t="s">
        <v>2</v>
      </c>
      <c r="E17" s="29" t="s">
        <v>3</v>
      </c>
      <c r="F17" s="29" t="s">
        <v>4</v>
      </c>
      <c r="G17" s="29" t="s">
        <v>5</v>
      </c>
      <c r="H17" s="29" t="s">
        <v>6</v>
      </c>
      <c r="I17" s="29" t="s">
        <v>7</v>
      </c>
      <c r="J17" s="29" t="s">
        <v>8</v>
      </c>
      <c r="K17" s="29" t="s">
        <v>9</v>
      </c>
      <c r="L17" s="29" t="s">
        <v>10</v>
      </c>
      <c r="M17" s="29" t="s">
        <v>11</v>
      </c>
      <c r="N17" s="29" t="s">
        <v>12</v>
      </c>
      <c r="O17" s="29" t="s">
        <v>13</v>
      </c>
    </row>
    <row r="18" spans="2:15" x14ac:dyDescent="0.25">
      <c r="B18" s="30"/>
      <c r="C18" s="31"/>
      <c r="D18" s="31"/>
      <c r="E18" s="31"/>
      <c r="F18" s="31"/>
      <c r="G18" s="31"/>
      <c r="H18" s="31"/>
      <c r="I18" s="31"/>
      <c r="J18" s="31"/>
      <c r="K18" s="31"/>
      <c r="L18" s="31"/>
      <c r="M18" s="31"/>
      <c r="N18" s="31"/>
      <c r="O18" s="31"/>
    </row>
    <row r="19" spans="2:15" x14ac:dyDescent="0.25">
      <c r="B19" s="32" t="s">
        <v>40</v>
      </c>
      <c r="C19" s="33"/>
      <c r="D19" s="33"/>
      <c r="E19" s="33"/>
      <c r="F19" s="33"/>
      <c r="G19" s="33"/>
      <c r="H19" s="33"/>
      <c r="I19" s="33"/>
      <c r="J19" s="33"/>
      <c r="K19" s="33"/>
      <c r="L19" s="33"/>
      <c r="M19" s="33"/>
      <c r="N19" s="33"/>
      <c r="O19" s="34">
        <f>SUM(C19:N19)</f>
        <v>0</v>
      </c>
    </row>
    <row r="20" spans="2:15" x14ac:dyDescent="0.25">
      <c r="B20" s="32" t="s">
        <v>41</v>
      </c>
      <c r="C20" s="33"/>
      <c r="D20" s="33"/>
      <c r="E20" s="33"/>
      <c r="F20" s="33"/>
      <c r="G20" s="33"/>
      <c r="H20" s="33"/>
      <c r="I20" s="33"/>
      <c r="J20" s="33"/>
      <c r="K20" s="33"/>
      <c r="L20" s="33"/>
      <c r="M20" s="33"/>
      <c r="N20" s="33"/>
      <c r="O20" s="34">
        <f>SUM(C20:N20)</f>
        <v>0</v>
      </c>
    </row>
    <row r="21" spans="2:15" x14ac:dyDescent="0.25">
      <c r="B21" s="32" t="s">
        <v>42</v>
      </c>
      <c r="C21" s="33"/>
      <c r="D21" s="33"/>
      <c r="E21" s="33"/>
      <c r="F21" s="33"/>
      <c r="G21" s="33"/>
      <c r="H21" s="33"/>
      <c r="I21" s="33"/>
      <c r="J21" s="33"/>
      <c r="K21" s="33"/>
      <c r="L21" s="33"/>
      <c r="M21" s="33"/>
      <c r="N21" s="33"/>
      <c r="O21" s="34">
        <f>SUM(C21:N21)</f>
        <v>0</v>
      </c>
    </row>
    <row r="22" spans="2:15" x14ac:dyDescent="0.25">
      <c r="B22" s="32" t="s">
        <v>39</v>
      </c>
      <c r="C22" s="33"/>
      <c r="D22" s="33"/>
      <c r="E22" s="33"/>
      <c r="F22" s="33"/>
      <c r="G22" s="33"/>
      <c r="H22" s="33"/>
      <c r="I22" s="33"/>
      <c r="J22" s="33"/>
      <c r="K22" s="33"/>
      <c r="L22" s="33"/>
      <c r="M22" s="33"/>
      <c r="N22" s="33"/>
      <c r="O22" s="34"/>
    </row>
    <row r="23" spans="2:15" x14ac:dyDescent="0.25">
      <c r="B23" s="28" t="s">
        <v>15</v>
      </c>
      <c r="C23" s="38">
        <f>SUBTOTAL(109,Tabla57[ENERO])</f>
        <v>0</v>
      </c>
      <c r="D23" s="38">
        <f>SUBTOTAL(109,Tabla57[FEBRERO])</f>
        <v>0</v>
      </c>
      <c r="E23" s="38">
        <f>SUBTOTAL(109,Tabla57[MARZO])</f>
        <v>0</v>
      </c>
      <c r="F23" s="38">
        <f>SUBTOTAL(109,Tabla57[ABRIL])</f>
        <v>0</v>
      </c>
      <c r="G23" s="38">
        <f>SUBTOTAL(109,Tabla57[MAYO])</f>
        <v>0</v>
      </c>
      <c r="H23" s="38">
        <f>SUBTOTAL(109,Tabla57[JUNIO])</f>
        <v>0</v>
      </c>
      <c r="I23" s="38">
        <f>SUBTOTAL(109,Tabla57[JULIO])</f>
        <v>0</v>
      </c>
      <c r="J23" s="38">
        <f>SUBTOTAL(109,Tabla57[AGOSTO])</f>
        <v>0</v>
      </c>
      <c r="K23" s="38">
        <f>SUBTOTAL(109,Tabla57[SEPTIEMBRE])</f>
        <v>0</v>
      </c>
      <c r="L23" s="38">
        <f>SUBTOTAL(109,Tabla57[OCTUBRE])</f>
        <v>0</v>
      </c>
      <c r="M23" s="38">
        <f>SUBTOTAL(109,Tabla57[NOVIEMBRE])</f>
        <v>0</v>
      </c>
      <c r="N23" s="38">
        <f>SUBTOTAL(109,Tabla57[DICIEMBRE])</f>
        <v>0</v>
      </c>
      <c r="O23" s="35">
        <f>SUBTOTAL(109,Tabla57[TOTAL ANUAL])</f>
        <v>0</v>
      </c>
    </row>
    <row r="26" spans="2:15" ht="24.75" customHeight="1" x14ac:dyDescent="0.25">
      <c r="B26" s="37" t="s">
        <v>44</v>
      </c>
      <c r="C26" s="29" t="s">
        <v>1</v>
      </c>
      <c r="D26" s="29" t="s">
        <v>2</v>
      </c>
      <c r="E26" s="29" t="s">
        <v>3</v>
      </c>
      <c r="F26" s="29" t="s">
        <v>4</v>
      </c>
      <c r="G26" s="29" t="s">
        <v>5</v>
      </c>
      <c r="H26" s="29" t="s">
        <v>6</v>
      </c>
      <c r="I26" s="29" t="s">
        <v>7</v>
      </c>
      <c r="J26" s="29" t="s">
        <v>8</v>
      </c>
      <c r="K26" s="29" t="s">
        <v>9</v>
      </c>
      <c r="L26" s="29" t="s">
        <v>10</v>
      </c>
      <c r="M26" s="29" t="s">
        <v>11</v>
      </c>
      <c r="N26" s="29" t="s">
        <v>12</v>
      </c>
      <c r="O26" s="29" t="s">
        <v>13</v>
      </c>
    </row>
    <row r="27" spans="2:15" x14ac:dyDescent="0.25">
      <c r="B27" s="30"/>
      <c r="C27" s="31"/>
      <c r="D27" s="31"/>
      <c r="E27" s="31"/>
      <c r="F27" s="31"/>
      <c r="G27" s="31"/>
      <c r="H27" s="31"/>
      <c r="I27" s="31"/>
      <c r="J27" s="31"/>
      <c r="K27" s="31"/>
      <c r="L27" s="31"/>
      <c r="M27" s="31"/>
      <c r="N27" s="31"/>
      <c r="O27" s="31"/>
    </row>
    <row r="28" spans="2:15" x14ac:dyDescent="0.25">
      <c r="B28" s="32" t="s">
        <v>34</v>
      </c>
      <c r="C28" s="33"/>
      <c r="D28" s="33"/>
      <c r="E28" s="33"/>
      <c r="F28" s="33"/>
      <c r="G28" s="33"/>
      <c r="H28" s="33"/>
      <c r="I28" s="33"/>
      <c r="J28" s="33"/>
      <c r="K28" s="33"/>
      <c r="L28" s="33"/>
      <c r="M28" s="33"/>
      <c r="N28" s="33"/>
      <c r="O28" s="34">
        <f>SUM(C28:N28)</f>
        <v>0</v>
      </c>
    </row>
    <row r="29" spans="2:15" x14ac:dyDescent="0.25">
      <c r="B29" s="32" t="s">
        <v>35</v>
      </c>
      <c r="C29" s="33"/>
      <c r="D29" s="33"/>
      <c r="E29" s="33"/>
      <c r="F29" s="33"/>
      <c r="G29" s="33"/>
      <c r="H29" s="33"/>
      <c r="I29" s="33"/>
      <c r="J29" s="33"/>
      <c r="K29" s="33"/>
      <c r="L29" s="33"/>
      <c r="M29" s="33"/>
      <c r="N29" s="33"/>
      <c r="O29" s="34">
        <f t="shared" ref="O29:O33" si="1">SUM(C29:N29)</f>
        <v>0</v>
      </c>
    </row>
    <row r="30" spans="2:15" x14ac:dyDescent="0.25">
      <c r="B30" s="32" t="s">
        <v>36</v>
      </c>
      <c r="C30" s="33"/>
      <c r="D30" s="33"/>
      <c r="E30" s="33"/>
      <c r="F30" s="33"/>
      <c r="G30" s="33"/>
      <c r="H30" s="33"/>
      <c r="I30" s="33"/>
      <c r="J30" s="33"/>
      <c r="K30" s="33"/>
      <c r="L30" s="33"/>
      <c r="M30" s="33"/>
      <c r="N30" s="33"/>
      <c r="O30" s="34">
        <f t="shared" si="1"/>
        <v>0</v>
      </c>
    </row>
    <row r="31" spans="2:15" x14ac:dyDescent="0.25">
      <c r="B31" s="32" t="s">
        <v>37</v>
      </c>
      <c r="C31" s="33"/>
      <c r="D31" s="33"/>
      <c r="E31" s="33"/>
      <c r="F31" s="33"/>
      <c r="G31" s="33"/>
      <c r="H31" s="33"/>
      <c r="I31" s="33"/>
      <c r="J31" s="33"/>
      <c r="K31" s="33"/>
      <c r="L31" s="33"/>
      <c r="M31" s="33"/>
      <c r="N31" s="33"/>
      <c r="O31" s="34">
        <f t="shared" si="1"/>
        <v>0</v>
      </c>
    </row>
    <row r="32" spans="2:15" x14ac:dyDescent="0.25">
      <c r="B32" s="32" t="s">
        <v>38</v>
      </c>
      <c r="C32" s="33"/>
      <c r="D32" s="33"/>
      <c r="E32" s="33"/>
      <c r="F32" s="33"/>
      <c r="G32" s="33"/>
      <c r="H32" s="33"/>
      <c r="I32" s="33"/>
      <c r="J32" s="33"/>
      <c r="K32" s="33"/>
      <c r="L32" s="33"/>
      <c r="M32" s="33"/>
      <c r="N32" s="33"/>
      <c r="O32" s="34">
        <f t="shared" si="1"/>
        <v>0</v>
      </c>
    </row>
    <row r="33" spans="2:15" x14ac:dyDescent="0.25">
      <c r="B33" s="32" t="s">
        <v>39</v>
      </c>
      <c r="C33" s="33"/>
      <c r="D33" s="33"/>
      <c r="E33" s="33"/>
      <c r="F33" s="33"/>
      <c r="G33" s="33"/>
      <c r="H33" s="33"/>
      <c r="I33" s="33"/>
      <c r="J33" s="33"/>
      <c r="K33" s="33"/>
      <c r="L33" s="33"/>
      <c r="M33" s="33"/>
      <c r="N33" s="33"/>
      <c r="O33" s="34">
        <f t="shared" si="1"/>
        <v>0</v>
      </c>
    </row>
    <row r="34" spans="2:15" x14ac:dyDescent="0.25">
      <c r="B34" s="28" t="s">
        <v>15</v>
      </c>
      <c r="C34" s="38">
        <f>SUBTOTAL(109,Tabla5[ENERO])</f>
        <v>0</v>
      </c>
      <c r="D34" s="38">
        <f>SUBTOTAL(109,Tabla5[FEBRERO])</f>
        <v>0</v>
      </c>
      <c r="E34" s="38">
        <f>SUBTOTAL(109,Tabla5[MARZO])</f>
        <v>0</v>
      </c>
      <c r="F34" s="38">
        <f>SUBTOTAL(109,Tabla5[ABRIL])</f>
        <v>0</v>
      </c>
      <c r="G34" s="38">
        <f>SUBTOTAL(109,Tabla5[MAYO])</f>
        <v>0</v>
      </c>
      <c r="H34" s="38">
        <f>SUBTOTAL(109,Tabla5[JUNIO])</f>
        <v>0</v>
      </c>
      <c r="I34" s="38">
        <f>SUBTOTAL(109,Tabla5[JULIO])</f>
        <v>0</v>
      </c>
      <c r="J34" s="38">
        <f>SUBTOTAL(109,Tabla5[AGOSTO])</f>
        <v>0</v>
      </c>
      <c r="K34" s="38">
        <f>SUBTOTAL(109,Tabla5[SEPTIEMBRE])</f>
        <v>0</v>
      </c>
      <c r="L34" s="38">
        <f>SUBTOTAL(109,Tabla5[OCTUBRE])</f>
        <v>0</v>
      </c>
      <c r="M34" s="38">
        <f>SUBTOTAL(109,Tabla5[NOVIEMBRE])</f>
        <v>0</v>
      </c>
      <c r="N34" s="38">
        <f>SUBTOTAL(109,Tabla5[DICIEMBRE])</f>
        <v>0</v>
      </c>
      <c r="O34" s="35">
        <f>SUBTOTAL(109,Tabla5[TOTAL ANUAL])</f>
        <v>0</v>
      </c>
    </row>
    <row r="37" spans="2:15" ht="27" customHeight="1" x14ac:dyDescent="0.25">
      <c r="B37" s="37" t="s">
        <v>43</v>
      </c>
      <c r="C37" s="29" t="s">
        <v>1</v>
      </c>
      <c r="D37" s="29" t="s">
        <v>2</v>
      </c>
      <c r="E37" s="29" t="s">
        <v>3</v>
      </c>
      <c r="F37" s="29" t="s">
        <v>4</v>
      </c>
      <c r="G37" s="29" t="s">
        <v>5</v>
      </c>
      <c r="H37" s="29" t="s">
        <v>6</v>
      </c>
      <c r="I37" s="29" t="s">
        <v>7</v>
      </c>
      <c r="J37" s="29" t="s">
        <v>8</v>
      </c>
      <c r="K37" s="29" t="s">
        <v>9</v>
      </c>
      <c r="L37" s="29" t="s">
        <v>10</v>
      </c>
      <c r="M37" s="29" t="s">
        <v>11</v>
      </c>
      <c r="N37" s="29" t="s">
        <v>12</v>
      </c>
      <c r="O37" s="29" t="s">
        <v>13</v>
      </c>
    </row>
    <row r="38" spans="2:15" x14ac:dyDescent="0.25">
      <c r="B38" s="30"/>
      <c r="C38" s="31"/>
      <c r="D38" s="31"/>
      <c r="E38" s="31"/>
      <c r="F38" s="31"/>
      <c r="G38" s="31"/>
      <c r="H38" s="31"/>
      <c r="I38" s="31"/>
      <c r="J38" s="31"/>
      <c r="K38" s="31"/>
      <c r="L38" s="31"/>
      <c r="M38" s="31"/>
      <c r="N38" s="31"/>
      <c r="O38" s="31"/>
    </row>
    <row r="39" spans="2:15" x14ac:dyDescent="0.25">
      <c r="B39" s="32" t="s">
        <v>46</v>
      </c>
      <c r="C39" s="33"/>
      <c r="D39" s="33"/>
      <c r="E39" s="33"/>
      <c r="F39" s="33"/>
      <c r="G39" s="33"/>
      <c r="H39" s="33"/>
      <c r="I39" s="33"/>
      <c r="J39" s="33"/>
      <c r="K39" s="33"/>
      <c r="L39" s="33"/>
      <c r="M39" s="33"/>
      <c r="N39" s="33"/>
      <c r="O39" s="34">
        <f>SUM(C39:N39)</f>
        <v>0</v>
      </c>
    </row>
    <row r="40" spans="2:15" x14ac:dyDescent="0.25">
      <c r="B40" s="32" t="s">
        <v>47</v>
      </c>
      <c r="C40" s="33"/>
      <c r="D40" s="33"/>
      <c r="E40" s="33"/>
      <c r="F40" s="33"/>
      <c r="G40" s="33"/>
      <c r="H40" s="33"/>
      <c r="I40" s="33"/>
      <c r="J40" s="33"/>
      <c r="K40" s="33"/>
      <c r="L40" s="33"/>
      <c r="M40" s="33"/>
      <c r="N40" s="33"/>
      <c r="O40" s="34">
        <f t="shared" ref="O40:O43" si="2">SUM(C40:N40)</f>
        <v>0</v>
      </c>
    </row>
    <row r="41" spans="2:15" x14ac:dyDescent="0.25">
      <c r="B41" s="32" t="s">
        <v>48</v>
      </c>
      <c r="C41" s="33"/>
      <c r="D41" s="33"/>
      <c r="E41" s="33"/>
      <c r="F41" s="33"/>
      <c r="G41" s="33"/>
      <c r="H41" s="33"/>
      <c r="I41" s="33"/>
      <c r="J41" s="33"/>
      <c r="K41" s="33"/>
      <c r="L41" s="33"/>
      <c r="M41" s="33"/>
      <c r="N41" s="33"/>
      <c r="O41" s="34">
        <f t="shared" si="2"/>
        <v>0</v>
      </c>
    </row>
    <row r="42" spans="2:15" x14ac:dyDescent="0.25">
      <c r="B42" s="32" t="s">
        <v>55</v>
      </c>
      <c r="C42" s="33"/>
      <c r="D42" s="33"/>
      <c r="E42" s="33"/>
      <c r="F42" s="33"/>
      <c r="G42" s="33"/>
      <c r="H42" s="33"/>
      <c r="I42" s="33"/>
      <c r="J42" s="33"/>
      <c r="K42" s="33"/>
      <c r="L42" s="33"/>
      <c r="M42" s="33"/>
      <c r="N42" s="33"/>
      <c r="O42" s="34">
        <f t="shared" si="2"/>
        <v>0</v>
      </c>
    </row>
    <row r="43" spans="2:15" x14ac:dyDescent="0.25">
      <c r="B43" s="32" t="s">
        <v>39</v>
      </c>
      <c r="C43" s="33"/>
      <c r="D43" s="33"/>
      <c r="E43" s="33"/>
      <c r="F43" s="33"/>
      <c r="G43" s="33"/>
      <c r="H43" s="33"/>
      <c r="I43" s="33"/>
      <c r="J43" s="33"/>
      <c r="K43" s="33"/>
      <c r="L43" s="33"/>
      <c r="M43" s="33"/>
      <c r="N43" s="33"/>
      <c r="O43" s="34">
        <f t="shared" si="2"/>
        <v>0</v>
      </c>
    </row>
    <row r="44" spans="2:15" x14ac:dyDescent="0.25">
      <c r="B44" s="28" t="s">
        <v>15</v>
      </c>
      <c r="C44" s="38">
        <f>SUBTOTAL(109,Tabla58[ENERO])</f>
        <v>0</v>
      </c>
      <c r="D44" s="38">
        <f>SUBTOTAL(109,Tabla58[FEBRERO])</f>
        <v>0</v>
      </c>
      <c r="E44" s="38">
        <f>SUBTOTAL(109,Tabla58[MARZO])</f>
        <v>0</v>
      </c>
      <c r="F44" s="38">
        <f>SUBTOTAL(109,Tabla58[ABRIL])</f>
        <v>0</v>
      </c>
      <c r="G44" s="38">
        <f>SUBTOTAL(109,Tabla58[MAYO])</f>
        <v>0</v>
      </c>
      <c r="H44" s="38">
        <f>SUBTOTAL(109,Tabla58[JUNIO])</f>
        <v>0</v>
      </c>
      <c r="I44" s="38">
        <f>SUBTOTAL(109,Tabla58[JULIO])</f>
        <v>0</v>
      </c>
      <c r="J44" s="38">
        <f>SUBTOTAL(109,Tabla58[AGOSTO])</f>
        <v>0</v>
      </c>
      <c r="K44" s="38">
        <f>SUBTOTAL(109,Tabla58[SEPTIEMBRE])</f>
        <v>0</v>
      </c>
      <c r="L44" s="38">
        <f>SUBTOTAL(109,Tabla58[OCTUBRE])</f>
        <v>0</v>
      </c>
      <c r="M44" s="38">
        <f>SUBTOTAL(109,Tabla58[NOVIEMBRE])</f>
        <v>0</v>
      </c>
      <c r="N44" s="38">
        <f>SUBTOTAL(109,Tabla58[DICIEMBRE])</f>
        <v>0</v>
      </c>
      <c r="O44" s="35">
        <f>SUBTOTAL(109,Tabla58[TOTAL ANUAL])</f>
        <v>0</v>
      </c>
    </row>
    <row r="47" spans="2:15" ht="18.75" x14ac:dyDescent="0.25">
      <c r="B47" s="37" t="s">
        <v>50</v>
      </c>
      <c r="C47" s="29" t="s">
        <v>1</v>
      </c>
      <c r="D47" s="29" t="s">
        <v>2</v>
      </c>
      <c r="E47" s="29" t="s">
        <v>3</v>
      </c>
      <c r="F47" s="29" t="s">
        <v>4</v>
      </c>
      <c r="G47" s="29" t="s">
        <v>5</v>
      </c>
      <c r="H47" s="29" t="s">
        <v>6</v>
      </c>
      <c r="I47" s="29" t="s">
        <v>7</v>
      </c>
      <c r="J47" s="29" t="s">
        <v>8</v>
      </c>
      <c r="K47" s="29" t="s">
        <v>9</v>
      </c>
      <c r="L47" s="29" t="s">
        <v>10</v>
      </c>
      <c r="M47" s="29" t="s">
        <v>11</v>
      </c>
      <c r="N47" s="29" t="s">
        <v>12</v>
      </c>
      <c r="O47" s="29" t="s">
        <v>13</v>
      </c>
    </row>
    <row r="48" spans="2:15" x14ac:dyDescent="0.25">
      <c r="B48" s="30"/>
      <c r="C48" s="31"/>
      <c r="D48" s="31"/>
      <c r="E48" s="31"/>
      <c r="F48" s="31"/>
      <c r="G48" s="31"/>
      <c r="H48" s="31"/>
      <c r="I48" s="31"/>
      <c r="J48" s="31"/>
      <c r="K48" s="31"/>
      <c r="L48" s="31"/>
      <c r="M48" s="31"/>
      <c r="N48" s="31"/>
      <c r="O48" s="31"/>
    </row>
    <row r="49" spans="2:15" x14ac:dyDescent="0.25">
      <c r="B49" s="32" t="s">
        <v>51</v>
      </c>
      <c r="C49" s="33"/>
      <c r="D49" s="33"/>
      <c r="E49" s="33"/>
      <c r="F49" s="33"/>
      <c r="G49" s="33"/>
      <c r="H49" s="33"/>
      <c r="I49" s="33"/>
      <c r="J49" s="33"/>
      <c r="K49" s="33"/>
      <c r="L49" s="33"/>
      <c r="M49" s="33"/>
      <c r="N49" s="33"/>
      <c r="O49" s="34">
        <f>SUM(C49:N49)</f>
        <v>0</v>
      </c>
    </row>
    <row r="50" spans="2:15" x14ac:dyDescent="0.25">
      <c r="B50" s="32" t="s">
        <v>18</v>
      </c>
      <c r="C50" s="33"/>
      <c r="D50" s="33"/>
      <c r="E50" s="33"/>
      <c r="F50" s="33"/>
      <c r="G50" s="33"/>
      <c r="H50" s="33"/>
      <c r="I50" s="33"/>
      <c r="J50" s="33"/>
      <c r="K50" s="33"/>
      <c r="L50" s="33"/>
      <c r="M50" s="33"/>
      <c r="N50" s="33"/>
      <c r="O50" s="34">
        <f t="shared" ref="O50:O55" si="3">SUM(C50:N50)</f>
        <v>0</v>
      </c>
    </row>
    <row r="51" spans="2:15" x14ac:dyDescent="0.25">
      <c r="B51" s="32" t="s">
        <v>17</v>
      </c>
      <c r="C51" s="33"/>
      <c r="D51" s="33"/>
      <c r="E51" s="33"/>
      <c r="F51" s="33"/>
      <c r="G51" s="33"/>
      <c r="H51" s="33"/>
      <c r="I51" s="33"/>
      <c r="J51" s="33"/>
      <c r="K51" s="33"/>
      <c r="L51" s="33"/>
      <c r="M51" s="33"/>
      <c r="N51" s="33"/>
      <c r="O51" s="34">
        <f t="shared" si="3"/>
        <v>0</v>
      </c>
    </row>
    <row r="52" spans="2:15" x14ac:dyDescent="0.25">
      <c r="B52" s="32" t="s">
        <v>52</v>
      </c>
      <c r="C52" s="33"/>
      <c r="D52" s="33"/>
      <c r="E52" s="33"/>
      <c r="F52" s="33"/>
      <c r="G52" s="33"/>
      <c r="H52" s="33"/>
      <c r="I52" s="33"/>
      <c r="J52" s="33"/>
      <c r="K52" s="33"/>
      <c r="L52" s="33"/>
      <c r="M52" s="33"/>
      <c r="N52" s="33"/>
      <c r="O52" s="34">
        <f t="shared" si="3"/>
        <v>0</v>
      </c>
    </row>
    <row r="53" spans="2:15" x14ac:dyDescent="0.25">
      <c r="B53" s="32" t="s">
        <v>53</v>
      </c>
      <c r="C53" s="33"/>
      <c r="D53" s="33"/>
      <c r="E53" s="33"/>
      <c r="F53" s="33"/>
      <c r="G53" s="33"/>
      <c r="H53" s="33"/>
      <c r="I53" s="33"/>
      <c r="J53" s="33"/>
      <c r="K53" s="33"/>
      <c r="L53" s="33"/>
      <c r="M53" s="33"/>
      <c r="N53" s="33"/>
      <c r="O53" s="34">
        <f t="shared" si="3"/>
        <v>0</v>
      </c>
    </row>
    <row r="54" spans="2:15" x14ac:dyDescent="0.25">
      <c r="B54" s="32" t="s">
        <v>54</v>
      </c>
      <c r="C54" s="33"/>
      <c r="D54" s="33"/>
      <c r="E54" s="33"/>
      <c r="F54" s="33"/>
      <c r="G54" s="33"/>
      <c r="H54" s="33"/>
      <c r="I54" s="33"/>
      <c r="J54" s="33"/>
      <c r="K54" s="33"/>
      <c r="L54" s="33"/>
      <c r="M54" s="33"/>
      <c r="N54" s="33"/>
      <c r="O54" s="34">
        <f t="shared" si="3"/>
        <v>0</v>
      </c>
    </row>
    <row r="55" spans="2:15" x14ac:dyDescent="0.25">
      <c r="B55" s="32" t="s">
        <v>39</v>
      </c>
      <c r="C55" s="33"/>
      <c r="D55" s="33"/>
      <c r="E55" s="33"/>
      <c r="F55" s="33"/>
      <c r="G55" s="33"/>
      <c r="H55" s="33"/>
      <c r="I55" s="33"/>
      <c r="J55" s="33"/>
      <c r="K55" s="33"/>
      <c r="L55" s="33"/>
      <c r="M55" s="33"/>
      <c r="N55" s="33"/>
      <c r="O55" s="34">
        <f t="shared" si="3"/>
        <v>0</v>
      </c>
    </row>
    <row r="56" spans="2:15" x14ac:dyDescent="0.25">
      <c r="B56" s="28" t="s">
        <v>15</v>
      </c>
      <c r="C56" s="38">
        <f>SUBTOTAL(109,Tabla58911[ENERO])</f>
        <v>0</v>
      </c>
      <c r="D56" s="38">
        <f>SUBTOTAL(109,Tabla58911[FEBRERO])</f>
        <v>0</v>
      </c>
      <c r="E56" s="38">
        <f>SUBTOTAL(109,Tabla58911[MARZO])</f>
        <v>0</v>
      </c>
      <c r="F56" s="38">
        <f>SUBTOTAL(109,Tabla58911[ABRIL])</f>
        <v>0</v>
      </c>
      <c r="G56" s="38">
        <f>SUBTOTAL(109,Tabla58911[MAYO])</f>
        <v>0</v>
      </c>
      <c r="H56" s="38">
        <f>SUBTOTAL(109,Tabla58911[JUNIO])</f>
        <v>0</v>
      </c>
      <c r="I56" s="38">
        <f>SUBTOTAL(109,Tabla58911[JULIO])</f>
        <v>0</v>
      </c>
      <c r="J56" s="38">
        <f>SUBTOTAL(109,Tabla58911[AGOSTO])</f>
        <v>0</v>
      </c>
      <c r="K56" s="38">
        <f>SUBTOTAL(109,Tabla58911[SEPTIEMBRE])</f>
        <v>0</v>
      </c>
      <c r="L56" s="38">
        <f>SUBTOTAL(109,Tabla58911[OCTUBRE])</f>
        <v>0</v>
      </c>
      <c r="M56" s="38">
        <f>SUBTOTAL(109,Tabla58911[NOVIEMBRE])</f>
        <v>0</v>
      </c>
      <c r="N56" s="38">
        <f>SUBTOTAL(109,Tabla58911[DICIEMBRE])</f>
        <v>0</v>
      </c>
      <c r="O56" s="35">
        <f>SUBTOTAL(109,Tabla58911[TOTAL ANUAL])</f>
        <v>0</v>
      </c>
    </row>
    <row r="57" spans="2:15" ht="34.5" customHeight="1" x14ac:dyDescent="0.25"/>
    <row r="58" spans="2:15" ht="25.5" customHeight="1" x14ac:dyDescent="0.25">
      <c r="B58" s="37" t="s">
        <v>90</v>
      </c>
      <c r="C58" s="29" t="s">
        <v>1</v>
      </c>
      <c r="D58" s="29" t="s">
        <v>2</v>
      </c>
      <c r="E58" s="29" t="s">
        <v>3</v>
      </c>
      <c r="F58" s="29" t="s">
        <v>4</v>
      </c>
      <c r="G58" s="29" t="s">
        <v>5</v>
      </c>
      <c r="H58" s="29" t="s">
        <v>6</v>
      </c>
      <c r="I58" s="29" t="s">
        <v>7</v>
      </c>
      <c r="J58" s="29" t="s">
        <v>8</v>
      </c>
      <c r="K58" s="29" t="s">
        <v>9</v>
      </c>
      <c r="L58" s="29" t="s">
        <v>10</v>
      </c>
      <c r="M58" s="29" t="s">
        <v>11</v>
      </c>
      <c r="N58" s="29" t="s">
        <v>12</v>
      </c>
      <c r="O58" s="29" t="s">
        <v>13</v>
      </c>
    </row>
    <row r="59" spans="2:15" x14ac:dyDescent="0.25">
      <c r="B59" s="30"/>
      <c r="C59" s="31"/>
      <c r="D59" s="31"/>
      <c r="E59" s="31"/>
      <c r="F59" s="31"/>
      <c r="G59" s="31"/>
      <c r="H59" s="31"/>
      <c r="I59" s="31"/>
      <c r="J59" s="31"/>
      <c r="K59" s="31"/>
      <c r="L59" s="31"/>
      <c r="M59" s="31"/>
      <c r="N59" s="31"/>
      <c r="O59" s="31"/>
    </row>
    <row r="60" spans="2:15" x14ac:dyDescent="0.25">
      <c r="B60" s="32" t="s">
        <v>92</v>
      </c>
      <c r="C60" s="93"/>
      <c r="D60" s="93"/>
      <c r="E60" s="93"/>
      <c r="F60" s="93"/>
      <c r="G60" s="93"/>
      <c r="H60" s="93"/>
      <c r="I60" s="93"/>
      <c r="J60" s="93"/>
      <c r="K60" s="93"/>
      <c r="L60" s="93"/>
      <c r="M60" s="93"/>
      <c r="N60" s="93"/>
      <c r="O60" s="34">
        <f>SUM(C60:N60)</f>
        <v>0</v>
      </c>
    </row>
    <row r="61" spans="2:15" x14ac:dyDescent="0.25">
      <c r="B61" s="32" t="s">
        <v>94</v>
      </c>
      <c r="C61" s="93"/>
      <c r="D61" s="93"/>
      <c r="E61" s="93"/>
      <c r="F61" s="93"/>
      <c r="G61" s="93"/>
      <c r="H61" s="93"/>
      <c r="I61" s="93"/>
      <c r="J61" s="93"/>
      <c r="K61" s="93"/>
      <c r="L61" s="93"/>
      <c r="M61" s="93"/>
      <c r="N61" s="93"/>
      <c r="O61" s="34">
        <f t="shared" ref="O61:O66" si="4">SUM(C61:N61)</f>
        <v>0</v>
      </c>
    </row>
    <row r="62" spans="2:15" x14ac:dyDescent="0.25">
      <c r="B62" s="32" t="s">
        <v>91</v>
      </c>
      <c r="C62" s="93"/>
      <c r="D62" s="93"/>
      <c r="E62" s="93"/>
      <c r="F62" s="93"/>
      <c r="G62" s="93"/>
      <c r="H62" s="93"/>
      <c r="I62" s="93"/>
      <c r="J62" s="93"/>
      <c r="K62" s="93"/>
      <c r="L62" s="93"/>
      <c r="M62" s="93"/>
      <c r="N62" s="93"/>
      <c r="O62" s="34">
        <f t="shared" si="4"/>
        <v>0</v>
      </c>
    </row>
    <row r="63" spans="2:15" x14ac:dyDescent="0.25">
      <c r="B63" s="32" t="s">
        <v>93</v>
      </c>
      <c r="C63" s="93"/>
      <c r="D63" s="93"/>
      <c r="E63" s="93"/>
      <c r="F63" s="93"/>
      <c r="G63" s="93"/>
      <c r="H63" s="93"/>
      <c r="I63" s="93"/>
      <c r="J63" s="93"/>
      <c r="K63" s="93"/>
      <c r="L63" s="93"/>
      <c r="M63" s="93"/>
      <c r="N63" s="93"/>
      <c r="O63" s="34">
        <f t="shared" si="4"/>
        <v>0</v>
      </c>
    </row>
    <row r="64" spans="2:15" x14ac:dyDescent="0.25">
      <c r="B64" s="32" t="s">
        <v>95</v>
      </c>
      <c r="C64" s="93"/>
      <c r="D64" s="93"/>
      <c r="E64" s="93"/>
      <c r="F64" s="93"/>
      <c r="G64" s="93"/>
      <c r="H64" s="93"/>
      <c r="I64" s="93"/>
      <c r="J64" s="93"/>
      <c r="K64" s="93"/>
      <c r="L64" s="93"/>
      <c r="M64" s="93"/>
      <c r="N64" s="93"/>
      <c r="O64" s="34">
        <f t="shared" si="4"/>
        <v>0</v>
      </c>
    </row>
    <row r="65" spans="2:15" x14ac:dyDescent="0.25">
      <c r="B65" s="32" t="s">
        <v>96</v>
      </c>
      <c r="C65" s="93"/>
      <c r="D65" s="93"/>
      <c r="E65" s="93"/>
      <c r="F65" s="93"/>
      <c r="G65" s="93"/>
      <c r="H65" s="93"/>
      <c r="I65" s="93"/>
      <c r="J65" s="93"/>
      <c r="K65" s="93"/>
      <c r="L65" s="93"/>
      <c r="M65" s="93"/>
      <c r="N65" s="93"/>
      <c r="O65" s="34">
        <f t="shared" si="4"/>
        <v>0</v>
      </c>
    </row>
    <row r="66" spans="2:15" x14ac:dyDescent="0.25">
      <c r="B66" s="32" t="s">
        <v>97</v>
      </c>
      <c r="C66" s="93"/>
      <c r="D66" s="93"/>
      <c r="E66" s="93"/>
      <c r="F66" s="93"/>
      <c r="G66" s="93"/>
      <c r="H66" s="93"/>
      <c r="I66" s="93"/>
      <c r="J66" s="93"/>
      <c r="K66" s="93"/>
      <c r="L66" s="93"/>
      <c r="M66" s="93"/>
      <c r="N66" s="93"/>
      <c r="O66" s="34">
        <f t="shared" si="4"/>
        <v>0</v>
      </c>
    </row>
    <row r="67" spans="2:15" x14ac:dyDescent="0.25">
      <c r="B67" s="28" t="s">
        <v>15</v>
      </c>
      <c r="C67" s="38">
        <f>SUBTOTAL(109,Tabla589[ENERO])</f>
        <v>0</v>
      </c>
      <c r="D67" s="38">
        <f>SUBTOTAL(109,Tabla589[FEBRERO])</f>
        <v>0</v>
      </c>
      <c r="E67" s="38">
        <f>SUBTOTAL(109,Tabla589[MARZO])</f>
        <v>0</v>
      </c>
      <c r="F67" s="38">
        <f>SUBTOTAL(109,Tabla589[ABRIL])</f>
        <v>0</v>
      </c>
      <c r="G67" s="38">
        <f>SUBTOTAL(109,Tabla589[MAYO])</f>
        <v>0</v>
      </c>
      <c r="H67" s="38">
        <f>SUBTOTAL(109,Tabla589[JUNIO])</f>
        <v>0</v>
      </c>
      <c r="I67" s="38">
        <f>SUBTOTAL(109,Tabla589[JULIO])</f>
        <v>0</v>
      </c>
      <c r="J67" s="38">
        <f>SUBTOTAL(109,Tabla589[AGOSTO])</f>
        <v>0</v>
      </c>
      <c r="K67" s="38">
        <f>SUBTOTAL(109,Tabla589[SEPTIEMBRE])</f>
        <v>0</v>
      </c>
      <c r="L67" s="38">
        <f>SUBTOTAL(109,Tabla589[OCTUBRE])</f>
        <v>0</v>
      </c>
      <c r="M67" s="38">
        <f>SUBTOTAL(109,Tabla589[NOVIEMBRE])</f>
        <v>0</v>
      </c>
      <c r="N67" s="38">
        <f>SUBTOTAL(109,Tabla589[DICIEMBRE])</f>
        <v>0</v>
      </c>
      <c r="O67" s="35">
        <f>SUBTOTAL(109,Tabla589[TOTAL ANUAL])</f>
        <v>0</v>
      </c>
    </row>
    <row r="69" spans="2:15" ht="24.75" customHeight="1" x14ac:dyDescent="0.25"/>
    <row r="70" spans="2:15" ht="24.75" customHeight="1" x14ac:dyDescent="0.25">
      <c r="B70" s="37" t="s">
        <v>56</v>
      </c>
      <c r="C70" s="29" t="s">
        <v>1</v>
      </c>
      <c r="D70" s="29" t="s">
        <v>2</v>
      </c>
      <c r="E70" s="29" t="s">
        <v>3</v>
      </c>
      <c r="F70" s="29" t="s">
        <v>4</v>
      </c>
      <c r="G70" s="29" t="s">
        <v>5</v>
      </c>
      <c r="H70" s="29" t="s">
        <v>6</v>
      </c>
      <c r="I70" s="29" t="s">
        <v>7</v>
      </c>
      <c r="J70" s="29" t="s">
        <v>8</v>
      </c>
      <c r="K70" s="29" t="s">
        <v>9</v>
      </c>
      <c r="L70" s="29" t="s">
        <v>10</v>
      </c>
      <c r="M70" s="29" t="s">
        <v>11</v>
      </c>
      <c r="N70" s="29" t="s">
        <v>12</v>
      </c>
      <c r="O70" s="29" t="s">
        <v>13</v>
      </c>
    </row>
    <row r="71" spans="2:15" x14ac:dyDescent="0.25">
      <c r="B71" s="30"/>
      <c r="C71" s="31"/>
      <c r="D71" s="31"/>
      <c r="E71" s="31"/>
      <c r="F71" s="31"/>
      <c r="G71" s="31"/>
      <c r="H71" s="31"/>
      <c r="I71" s="31"/>
      <c r="J71" s="31"/>
      <c r="K71" s="31"/>
      <c r="L71" s="31"/>
      <c r="M71" s="31"/>
      <c r="N71" s="31"/>
      <c r="O71" s="31"/>
    </row>
    <row r="72" spans="2:15" x14ac:dyDescent="0.25">
      <c r="B72" s="30" t="s">
        <v>83</v>
      </c>
      <c r="C72" s="90"/>
      <c r="D72" s="90"/>
      <c r="E72" s="90"/>
      <c r="F72" s="90"/>
      <c r="G72" s="90"/>
      <c r="H72" s="90"/>
      <c r="I72" s="90"/>
      <c r="J72" s="90"/>
      <c r="K72" s="90"/>
      <c r="L72" s="90"/>
      <c r="M72" s="90"/>
      <c r="N72" s="90"/>
      <c r="O72" s="91">
        <f t="shared" ref="O72:O73" si="5">SUM(C72:N72)</f>
        <v>0</v>
      </c>
    </row>
    <row r="73" spans="2:15" x14ac:dyDescent="0.25">
      <c r="B73" s="30" t="s">
        <v>84</v>
      </c>
      <c r="C73" s="90"/>
      <c r="D73" s="90"/>
      <c r="E73" s="90"/>
      <c r="F73" s="90"/>
      <c r="G73" s="90"/>
      <c r="H73" s="90"/>
      <c r="I73" s="90"/>
      <c r="J73" s="90"/>
      <c r="K73" s="90"/>
      <c r="L73" s="90"/>
      <c r="M73" s="90"/>
      <c r="N73" s="90"/>
      <c r="O73" s="91">
        <f t="shared" si="5"/>
        <v>0</v>
      </c>
    </row>
    <row r="74" spans="2:15" x14ac:dyDescent="0.25">
      <c r="B74" s="32" t="s">
        <v>57</v>
      </c>
      <c r="C74" s="33"/>
      <c r="D74" s="33"/>
      <c r="E74" s="33"/>
      <c r="F74" s="33"/>
      <c r="G74" s="33"/>
      <c r="H74" s="33"/>
      <c r="I74" s="33"/>
      <c r="J74" s="33"/>
      <c r="K74" s="33"/>
      <c r="L74" s="33"/>
      <c r="M74" s="33"/>
      <c r="N74" s="33"/>
      <c r="O74" s="34">
        <f>SUM(C74:N74)</f>
        <v>0</v>
      </c>
    </row>
    <row r="75" spans="2:15" x14ac:dyDescent="0.25">
      <c r="B75" s="32" t="s">
        <v>85</v>
      </c>
      <c r="C75" s="33"/>
      <c r="D75" s="33"/>
      <c r="E75" s="33"/>
      <c r="F75" s="33"/>
      <c r="G75" s="33"/>
      <c r="H75" s="33"/>
      <c r="I75" s="33"/>
      <c r="J75" s="33"/>
      <c r="K75" s="33"/>
      <c r="L75" s="33"/>
      <c r="M75" s="33"/>
      <c r="N75" s="33"/>
      <c r="O75" s="34">
        <f t="shared" ref="O75" si="6">SUM(C75:N75)</f>
        <v>0</v>
      </c>
    </row>
    <row r="76" spans="2:15" x14ac:dyDescent="0.25">
      <c r="B76" s="32" t="s">
        <v>39</v>
      </c>
      <c r="C76" s="33"/>
      <c r="D76" s="33"/>
      <c r="E76" s="33"/>
      <c r="F76" s="33"/>
      <c r="G76" s="33"/>
      <c r="H76" s="33"/>
      <c r="I76" s="33"/>
      <c r="J76" s="33"/>
      <c r="K76" s="33"/>
      <c r="L76" s="33"/>
      <c r="M76" s="33"/>
      <c r="N76" s="33"/>
      <c r="O76" s="34"/>
    </row>
    <row r="77" spans="2:15" x14ac:dyDescent="0.25">
      <c r="B77" s="28" t="s">
        <v>15</v>
      </c>
      <c r="C77" s="38">
        <f>SUBTOTAL(109,Tabla5810[ENERO])</f>
        <v>0</v>
      </c>
      <c r="D77" s="38">
        <f>SUBTOTAL(109,Tabla5810[FEBRERO])</f>
        <v>0</v>
      </c>
      <c r="E77" s="38">
        <f>SUBTOTAL(109,Tabla5810[MARZO])</f>
        <v>0</v>
      </c>
      <c r="F77" s="38">
        <f>SUBTOTAL(109,Tabla5810[ABRIL])</f>
        <v>0</v>
      </c>
      <c r="G77" s="38">
        <f>SUBTOTAL(109,Tabla5810[MAYO])</f>
        <v>0</v>
      </c>
      <c r="H77" s="38">
        <f>SUBTOTAL(109,Tabla5810[JUNIO])</f>
        <v>0</v>
      </c>
      <c r="I77" s="38">
        <f>SUBTOTAL(109,Tabla5810[JULIO])</f>
        <v>0</v>
      </c>
      <c r="J77" s="38">
        <f>SUBTOTAL(109,Tabla5810[AGOSTO])</f>
        <v>0</v>
      </c>
      <c r="K77" s="38">
        <f>SUBTOTAL(109,Tabla5810[SEPTIEMBRE])</f>
        <v>0</v>
      </c>
      <c r="L77" s="38">
        <f>SUBTOTAL(109,Tabla5810[OCTUBRE])</f>
        <v>0</v>
      </c>
      <c r="M77" s="38">
        <f>SUBTOTAL(109,Tabla5810[NOVIEMBRE])</f>
        <v>0</v>
      </c>
      <c r="N77" s="38">
        <f>SUBTOTAL(109,Tabla5810[DICIEMBRE])</f>
        <v>0</v>
      </c>
      <c r="O77" s="35">
        <f>SUBTOTAL(109,Tabla5810[TOTAL ANUAL])</f>
        <v>0</v>
      </c>
    </row>
    <row r="80" spans="2:15" ht="24.75" customHeight="1" x14ac:dyDescent="0.25">
      <c r="B80" s="37" t="s">
        <v>62</v>
      </c>
      <c r="C80" s="29" t="s">
        <v>1</v>
      </c>
      <c r="D80" s="29" t="s">
        <v>2</v>
      </c>
      <c r="E80" s="29" t="s">
        <v>3</v>
      </c>
      <c r="F80" s="29" t="s">
        <v>4</v>
      </c>
      <c r="G80" s="29" t="s">
        <v>5</v>
      </c>
      <c r="H80" s="29" t="s">
        <v>6</v>
      </c>
      <c r="I80" s="29" t="s">
        <v>7</v>
      </c>
      <c r="J80" s="29" t="s">
        <v>8</v>
      </c>
      <c r="K80" s="29" t="s">
        <v>9</v>
      </c>
      <c r="L80" s="29" t="s">
        <v>10</v>
      </c>
      <c r="M80" s="29" t="s">
        <v>11</v>
      </c>
      <c r="N80" s="29" t="s">
        <v>12</v>
      </c>
      <c r="O80" s="29" t="s">
        <v>13</v>
      </c>
    </row>
    <row r="81" spans="2:15" x14ac:dyDescent="0.25">
      <c r="B81" s="30"/>
      <c r="C81" s="31"/>
      <c r="D81" s="31"/>
      <c r="E81" s="31"/>
      <c r="F81" s="31"/>
      <c r="G81" s="31"/>
      <c r="H81" s="31"/>
      <c r="I81" s="31"/>
      <c r="J81" s="31"/>
      <c r="K81" s="31"/>
      <c r="L81" s="31"/>
      <c r="M81" s="31"/>
      <c r="N81" s="31"/>
      <c r="O81" s="31"/>
    </row>
    <row r="82" spans="2:15" x14ac:dyDescent="0.25">
      <c r="B82" s="32" t="s">
        <v>21</v>
      </c>
      <c r="C82" s="33"/>
      <c r="D82" s="33"/>
      <c r="E82" s="33"/>
      <c r="F82" s="33"/>
      <c r="G82" s="33"/>
      <c r="H82" s="33"/>
      <c r="I82" s="33"/>
      <c r="J82" s="33"/>
      <c r="K82" s="33"/>
      <c r="L82" s="33"/>
      <c r="M82" s="33"/>
      <c r="N82" s="33"/>
      <c r="O82" s="34">
        <f>SUM(C82:N82)</f>
        <v>0</v>
      </c>
    </row>
    <row r="83" spans="2:15" x14ac:dyDescent="0.25">
      <c r="B83" s="32" t="s">
        <v>89</v>
      </c>
      <c r="C83" s="33"/>
      <c r="D83" s="33"/>
      <c r="E83" s="33"/>
      <c r="F83" s="33"/>
      <c r="G83" s="33"/>
      <c r="H83" s="33"/>
      <c r="I83" s="33"/>
      <c r="J83" s="33"/>
      <c r="K83" s="33"/>
      <c r="L83" s="33"/>
      <c r="M83" s="33"/>
      <c r="N83" s="33"/>
      <c r="O83" s="34"/>
    </row>
    <row r="84" spans="2:15" x14ac:dyDescent="0.25">
      <c r="B84" s="32" t="s">
        <v>39</v>
      </c>
      <c r="C84" s="33"/>
      <c r="D84" s="33"/>
      <c r="E84" s="33"/>
      <c r="F84" s="33"/>
      <c r="G84" s="33"/>
      <c r="H84" s="33"/>
      <c r="I84" s="33"/>
      <c r="J84" s="33"/>
      <c r="K84" s="33"/>
      <c r="L84" s="33"/>
      <c r="M84" s="33"/>
      <c r="N84" s="33"/>
      <c r="O84" s="34"/>
    </row>
    <row r="85" spans="2:15" x14ac:dyDescent="0.25">
      <c r="B85" s="28" t="s">
        <v>15</v>
      </c>
      <c r="C85" s="38">
        <f>SUBTOTAL(109,Tabla58102[ENERO])</f>
        <v>0</v>
      </c>
      <c r="D85" s="38">
        <f>SUBTOTAL(109,Tabla58102[FEBRERO])</f>
        <v>0</v>
      </c>
      <c r="E85" s="38">
        <f>SUBTOTAL(109,Tabla58102[MARZO])</f>
        <v>0</v>
      </c>
      <c r="F85" s="38">
        <f>SUBTOTAL(109,Tabla58102[ABRIL])</f>
        <v>0</v>
      </c>
      <c r="G85" s="38">
        <f>SUBTOTAL(109,Tabla58102[MAYO])</f>
        <v>0</v>
      </c>
      <c r="H85" s="38">
        <f>SUBTOTAL(109,Tabla58102[JUNIO])</f>
        <v>0</v>
      </c>
      <c r="I85" s="38">
        <f>SUBTOTAL(109,Tabla58102[JULIO])</f>
        <v>0</v>
      </c>
      <c r="J85" s="38">
        <f>SUBTOTAL(109,Tabla58102[AGOSTO])</f>
        <v>0</v>
      </c>
      <c r="K85" s="38">
        <f>SUBTOTAL(109,Tabla58102[SEPTIEMBRE])</f>
        <v>0</v>
      </c>
      <c r="L85" s="38">
        <f>SUBTOTAL(109,Tabla58102[OCTUBRE])</f>
        <v>0</v>
      </c>
      <c r="M85" s="38">
        <f>SUBTOTAL(109,Tabla58102[NOVIEMBRE])</f>
        <v>0</v>
      </c>
      <c r="N85" s="38">
        <f>SUBTOTAL(109,Tabla58102[DICIEMBRE])</f>
        <v>0</v>
      </c>
      <c r="O85" s="35">
        <f>SUBTOTAL(109,Tabla58102[TOTAL ANUAL])</f>
        <v>0</v>
      </c>
    </row>
    <row r="88" spans="2:15" ht="24.75" customHeight="1" x14ac:dyDescent="0.25">
      <c r="B88" s="37" t="s">
        <v>58</v>
      </c>
      <c r="C88" s="29" t="s">
        <v>1</v>
      </c>
      <c r="D88" s="29" t="s">
        <v>2</v>
      </c>
      <c r="E88" s="29" t="s">
        <v>3</v>
      </c>
      <c r="F88" s="29" t="s">
        <v>4</v>
      </c>
      <c r="G88" s="29" t="s">
        <v>5</v>
      </c>
      <c r="H88" s="29" t="s">
        <v>6</v>
      </c>
      <c r="I88" s="29" t="s">
        <v>7</v>
      </c>
      <c r="J88" s="29" t="s">
        <v>8</v>
      </c>
      <c r="K88" s="29" t="s">
        <v>9</v>
      </c>
      <c r="L88" s="29" t="s">
        <v>10</v>
      </c>
      <c r="M88" s="29" t="s">
        <v>11</v>
      </c>
      <c r="N88" s="29" t="s">
        <v>12</v>
      </c>
      <c r="O88" s="29" t="s">
        <v>13</v>
      </c>
    </row>
    <row r="89" spans="2:15" x14ac:dyDescent="0.25">
      <c r="B89" s="30"/>
      <c r="C89" s="31"/>
      <c r="D89" s="31"/>
      <c r="E89" s="31"/>
      <c r="F89" s="31"/>
      <c r="G89" s="31"/>
      <c r="H89" s="31"/>
      <c r="I89" s="31"/>
      <c r="J89" s="31"/>
      <c r="K89" s="31"/>
      <c r="L89" s="31"/>
      <c r="M89" s="31"/>
      <c r="N89" s="31"/>
      <c r="O89" s="31"/>
    </row>
    <row r="90" spans="2:15" x14ac:dyDescent="0.25">
      <c r="B90" s="30" t="s">
        <v>59</v>
      </c>
      <c r="C90" s="33"/>
      <c r="D90" s="33"/>
      <c r="E90" s="33"/>
      <c r="F90" s="33"/>
      <c r="G90" s="33"/>
      <c r="H90" s="33"/>
      <c r="I90" s="33"/>
      <c r="J90" s="33"/>
      <c r="K90" s="33"/>
      <c r="L90" s="33"/>
      <c r="M90" s="33"/>
      <c r="N90" s="33"/>
      <c r="O90" s="34">
        <v>0</v>
      </c>
    </row>
    <row r="91" spans="2:15" x14ac:dyDescent="0.25">
      <c r="B91" s="30" t="s">
        <v>59</v>
      </c>
      <c r="C91" s="33"/>
      <c r="D91" s="33"/>
      <c r="E91" s="33"/>
      <c r="F91" s="33"/>
      <c r="G91" s="33"/>
      <c r="H91" s="33"/>
      <c r="I91" s="33"/>
      <c r="J91" s="33"/>
      <c r="K91" s="33"/>
      <c r="L91" s="33"/>
      <c r="M91" s="33"/>
      <c r="N91" s="33"/>
      <c r="O91" s="34">
        <f t="shared" ref="O91:O96" si="7">SUM(C91:N91)</f>
        <v>0</v>
      </c>
    </row>
    <row r="92" spans="2:15" x14ac:dyDescent="0.25">
      <c r="B92" s="30" t="s">
        <v>59</v>
      </c>
      <c r="C92" s="33"/>
      <c r="D92" s="33"/>
      <c r="E92" s="33"/>
      <c r="F92" s="33"/>
      <c r="G92" s="33"/>
      <c r="H92" s="33"/>
      <c r="I92" s="33"/>
      <c r="J92" s="33"/>
      <c r="K92" s="33"/>
      <c r="L92" s="33"/>
      <c r="M92" s="33"/>
      <c r="N92" s="33"/>
      <c r="O92" s="34">
        <f t="shared" si="7"/>
        <v>0</v>
      </c>
    </row>
    <row r="93" spans="2:15" x14ac:dyDescent="0.25">
      <c r="B93" s="30" t="s">
        <v>59</v>
      </c>
      <c r="C93" s="33"/>
      <c r="D93" s="33"/>
      <c r="E93" s="33"/>
      <c r="F93" s="33"/>
      <c r="G93" s="33"/>
      <c r="H93" s="33"/>
      <c r="I93" s="33"/>
      <c r="J93" s="33"/>
      <c r="K93" s="33"/>
      <c r="L93" s="33"/>
      <c r="M93" s="33"/>
      <c r="N93" s="33"/>
      <c r="O93" s="34">
        <f t="shared" si="7"/>
        <v>0</v>
      </c>
    </row>
    <row r="94" spans="2:15" x14ac:dyDescent="0.25">
      <c r="B94" s="30" t="s">
        <v>59</v>
      </c>
      <c r="C94" s="33"/>
      <c r="D94" s="33"/>
      <c r="E94" s="33"/>
      <c r="F94" s="33"/>
      <c r="G94" s="33"/>
      <c r="H94" s="33"/>
      <c r="I94" s="33"/>
      <c r="J94" s="33"/>
      <c r="K94" s="33"/>
      <c r="L94" s="33"/>
      <c r="M94" s="33"/>
      <c r="N94" s="33"/>
      <c r="O94" s="34">
        <f t="shared" si="7"/>
        <v>0</v>
      </c>
    </row>
    <row r="95" spans="2:15" x14ac:dyDescent="0.25">
      <c r="B95" s="30" t="s">
        <v>59</v>
      </c>
      <c r="C95" s="33"/>
      <c r="D95" s="33"/>
      <c r="E95" s="33"/>
      <c r="F95" s="33"/>
      <c r="G95" s="33"/>
      <c r="H95" s="33"/>
      <c r="I95" s="33"/>
      <c r="J95" s="33"/>
      <c r="K95" s="33"/>
      <c r="L95" s="33"/>
      <c r="M95" s="33"/>
      <c r="N95" s="33"/>
      <c r="O95" s="34">
        <f t="shared" si="7"/>
        <v>0</v>
      </c>
    </row>
    <row r="96" spans="2:15" x14ac:dyDescent="0.25">
      <c r="B96" s="30" t="s">
        <v>59</v>
      </c>
      <c r="C96" s="33"/>
      <c r="D96" s="33"/>
      <c r="E96" s="33"/>
      <c r="F96" s="33"/>
      <c r="G96" s="33"/>
      <c r="H96" s="33"/>
      <c r="I96" s="33"/>
      <c r="J96" s="33"/>
      <c r="K96" s="33"/>
      <c r="L96" s="33"/>
      <c r="M96" s="33"/>
      <c r="N96" s="33"/>
      <c r="O96" s="34">
        <f t="shared" si="7"/>
        <v>0</v>
      </c>
    </row>
    <row r="97" spans="2:22" x14ac:dyDescent="0.25">
      <c r="B97" s="28" t="s">
        <v>15</v>
      </c>
      <c r="C97" s="38">
        <f>SUBTOTAL(109,Tabla581023[ENERO])</f>
        <v>0</v>
      </c>
      <c r="D97" s="38">
        <f>SUBTOTAL(109,Tabla581023[FEBRERO])</f>
        <v>0</v>
      </c>
      <c r="E97" s="38">
        <f>SUBTOTAL(109,Tabla581023[MARZO])</f>
        <v>0</v>
      </c>
      <c r="F97" s="38">
        <f>SUBTOTAL(109,Tabla581023[ABRIL])</f>
        <v>0</v>
      </c>
      <c r="G97" s="38">
        <f>SUBTOTAL(109,Tabla581023[MAYO])</f>
        <v>0</v>
      </c>
      <c r="H97" s="38">
        <f>SUBTOTAL(109,Tabla581023[JUNIO])</f>
        <v>0</v>
      </c>
      <c r="I97" s="38">
        <f>SUBTOTAL(109,Tabla581023[JULIO])</f>
        <v>0</v>
      </c>
      <c r="J97" s="38">
        <f>SUBTOTAL(109,Tabla581023[AGOSTO])</f>
        <v>0</v>
      </c>
      <c r="K97" s="38">
        <f>SUBTOTAL(109,Tabla581023[SEPTIEMBRE])</f>
        <v>0</v>
      </c>
      <c r="L97" s="38">
        <f>SUBTOTAL(109,Tabla581023[OCTUBRE])</f>
        <v>0</v>
      </c>
      <c r="M97" s="38">
        <f>SUBTOTAL(109,Tabla581023[NOVIEMBRE])</f>
        <v>0</v>
      </c>
      <c r="N97" s="38">
        <f>SUBTOTAL(109,Tabla581023[DICIEMBRE])</f>
        <v>0</v>
      </c>
      <c r="O97" s="35">
        <f>SUBTOTAL(109,Tabla581023[TOTAL ANUAL])</f>
        <v>0</v>
      </c>
    </row>
    <row r="101" spans="2:22" s="9" customFormat="1" ht="6.75" customHeight="1" x14ac:dyDescent="0.25">
      <c r="B101" s="36"/>
    </row>
    <row r="102" spans="2:22" s="66" customFormat="1" x14ac:dyDescent="0.25"/>
    <row r="103" spans="2:22" s="66" customFormat="1" ht="65.25" customHeight="1" x14ac:dyDescent="0.25"/>
    <row r="104" spans="2:22" s="66" customFormat="1" x14ac:dyDescent="0.25"/>
    <row r="105" spans="2:22" s="66" customFormat="1" ht="24" customHeight="1" x14ac:dyDescent="0.25"/>
    <row r="106" spans="2:22" s="66" customFormat="1" x14ac:dyDescent="0.25">
      <c r="B106" s="67"/>
    </row>
    <row r="107" spans="2:22" s="70" customFormat="1" ht="18.75" x14ac:dyDescent="0.4">
      <c r="B107" s="68"/>
      <c r="C107" s="69"/>
      <c r="D107" s="69"/>
      <c r="E107" s="69"/>
      <c r="F107" s="69"/>
      <c r="G107" s="69"/>
      <c r="H107" s="69"/>
      <c r="I107" s="69"/>
      <c r="J107" s="69"/>
      <c r="K107" s="69"/>
      <c r="L107" s="69"/>
      <c r="M107" s="69"/>
      <c r="N107" s="69"/>
      <c r="O107" s="69"/>
    </row>
    <row r="108" spans="2:22" s="66" customFormat="1" ht="18.75" x14ac:dyDescent="0.4">
      <c r="B108" s="79" t="s">
        <v>23</v>
      </c>
      <c r="C108" s="80" t="s">
        <v>1</v>
      </c>
      <c r="D108" s="80" t="s">
        <v>2</v>
      </c>
      <c r="E108" s="80" t="s">
        <v>3</v>
      </c>
      <c r="F108" s="80" t="s">
        <v>4</v>
      </c>
      <c r="G108" s="80" t="s">
        <v>5</v>
      </c>
      <c r="H108" s="80" t="s">
        <v>6</v>
      </c>
      <c r="I108" s="80" t="s">
        <v>7</v>
      </c>
      <c r="J108" s="80" t="s">
        <v>8</v>
      </c>
      <c r="K108" s="80" t="s">
        <v>9</v>
      </c>
      <c r="L108" s="80" t="s">
        <v>10</v>
      </c>
      <c r="M108" s="80" t="s">
        <v>11</v>
      </c>
      <c r="N108" s="80" t="s">
        <v>12</v>
      </c>
      <c r="O108" s="80" t="s">
        <v>13</v>
      </c>
    </row>
    <row r="109" spans="2:22" s="66" customFormat="1" ht="18.75" x14ac:dyDescent="0.4">
      <c r="B109" s="71"/>
      <c r="C109" s="72"/>
      <c r="D109" s="72"/>
      <c r="E109" s="72"/>
      <c r="F109" s="72"/>
      <c r="G109" s="72"/>
      <c r="H109" s="72"/>
      <c r="I109" s="72"/>
      <c r="J109" s="72"/>
      <c r="K109" s="72"/>
      <c r="L109" s="72"/>
      <c r="M109" s="72"/>
      <c r="N109" s="73"/>
      <c r="O109" s="74"/>
      <c r="U109" s="69"/>
    </row>
    <row r="110" spans="2:22" s="66" customFormat="1" x14ac:dyDescent="0.25">
      <c r="B110" s="69" t="s">
        <v>24</v>
      </c>
      <c r="C110" s="75">
        <f>Tabla3[[#Totals],[ENERO]]</f>
        <v>0</v>
      </c>
      <c r="D110" s="75">
        <f>Tabla3[[#Totals],[FEBRERO]]</f>
        <v>0</v>
      </c>
      <c r="E110" s="75">
        <f>Tabla3[[#Totals],[MARZO]]</f>
        <v>0</v>
      </c>
      <c r="F110" s="75">
        <f>Tabla3[[#Totals],[ABRIL]]</f>
        <v>0</v>
      </c>
      <c r="G110" s="75">
        <f>Tabla3[[#Totals],[MAYO]]</f>
        <v>0</v>
      </c>
      <c r="H110" s="75">
        <f>Tabla3[[#Totals],[JUNIO]]</f>
        <v>0</v>
      </c>
      <c r="I110" s="75">
        <f>Tabla3[[#Totals],[JULIO]]</f>
        <v>0</v>
      </c>
      <c r="J110" s="75">
        <f>Tabla3[[#Totals],[AGOSTO]]</f>
        <v>0</v>
      </c>
      <c r="K110" s="75">
        <f>Tabla3[[#Totals],[SEPTIEMBRE]]</f>
        <v>0</v>
      </c>
      <c r="L110" s="75">
        <f>Tabla3[[#Totals],[OCTUBRE]]</f>
        <v>0</v>
      </c>
      <c r="M110" s="75">
        <f>Tabla3[[#Totals],[NOVIEMBRE]]</f>
        <v>0</v>
      </c>
      <c r="N110" s="75">
        <f>Tabla3[[#Totals],[DICIEMBRE]]</f>
        <v>0</v>
      </c>
      <c r="O110" s="76">
        <f>SUM(C110:N110)</f>
        <v>0</v>
      </c>
      <c r="U110" s="86" t="s">
        <v>24</v>
      </c>
      <c r="V110" s="88">
        <f t="shared" ref="V110:V118" si="8">O110</f>
        <v>0</v>
      </c>
    </row>
    <row r="111" spans="2:22" s="66" customFormat="1" x14ac:dyDescent="0.25">
      <c r="B111" s="6" t="s">
        <v>19</v>
      </c>
      <c r="C111" s="47">
        <f>Tabla57[[#Totals],[ENERO]]</f>
        <v>0</v>
      </c>
      <c r="D111" s="47">
        <f>Tabla57[[#Totals],[FEBRERO]]</f>
        <v>0</v>
      </c>
      <c r="E111" s="47">
        <f>Tabla57[[#Totals],[MARZO]]</f>
        <v>0</v>
      </c>
      <c r="F111" s="47">
        <f>Tabla57[[#Totals],[ABRIL]]</f>
        <v>0</v>
      </c>
      <c r="G111" s="47">
        <f>Tabla57[[#Totals],[MAYO]]</f>
        <v>0</v>
      </c>
      <c r="H111" s="47">
        <f>Tabla57[[#Totals],[JUNIO]]</f>
        <v>0</v>
      </c>
      <c r="I111" s="47">
        <f>Tabla57[[#Totals],[JULIO]]</f>
        <v>0</v>
      </c>
      <c r="J111" s="47">
        <f>Tabla57[[#Totals],[AGOSTO]]</f>
        <v>0</v>
      </c>
      <c r="K111" s="47">
        <f>Tabla57[[#Totals],[SEPTIEMBRE]]</f>
        <v>0</v>
      </c>
      <c r="L111" s="47">
        <f>Tabla57[[#Totals],[OCTUBRE]]</f>
        <v>0</v>
      </c>
      <c r="M111" s="47">
        <f>Tabla57[[#Totals],[NOVIEMBRE]]</f>
        <v>0</v>
      </c>
      <c r="N111" s="47">
        <f>Tabla57[[#Totals],[DICIEMBRE]]</f>
        <v>0</v>
      </c>
      <c r="O111" s="85">
        <f t="shared" ref="O111:O118" si="9">SUM(C111:N111)</f>
        <v>0</v>
      </c>
      <c r="U111" s="86" t="s">
        <v>19</v>
      </c>
      <c r="V111" s="88">
        <f t="shared" si="8"/>
        <v>0</v>
      </c>
    </row>
    <row r="112" spans="2:22" s="66" customFormat="1" x14ac:dyDescent="0.25">
      <c r="B112" s="69" t="s">
        <v>22</v>
      </c>
      <c r="C112" s="75">
        <f>Tabla5[[#Totals],[ENERO]]</f>
        <v>0</v>
      </c>
      <c r="D112" s="75">
        <f>Tabla5[[#Totals],[FEBRERO]]</f>
        <v>0</v>
      </c>
      <c r="E112" s="75">
        <f>Tabla5[[#Totals],[MARZO]]</f>
        <v>0</v>
      </c>
      <c r="F112" s="75">
        <f>Tabla5[[#Totals],[ABRIL]]</f>
        <v>0</v>
      </c>
      <c r="G112" s="75">
        <f>Tabla5[[#Totals],[MAYO]]</f>
        <v>0</v>
      </c>
      <c r="H112" s="75">
        <f>Tabla5[[#Totals],[JUNIO]]</f>
        <v>0</v>
      </c>
      <c r="I112" s="75">
        <f>Tabla5[[#Totals],[JULIO]]</f>
        <v>0</v>
      </c>
      <c r="J112" s="75">
        <f>Tabla5[[#Totals],[AGOSTO]]</f>
        <v>0</v>
      </c>
      <c r="K112" s="75">
        <f>Tabla5[[#Totals],[SEPTIEMBRE]]</f>
        <v>0</v>
      </c>
      <c r="L112" s="75">
        <f>Tabla5[[#Totals],[OCTUBRE]]</f>
        <v>0</v>
      </c>
      <c r="M112" s="75">
        <f>Tabla5[[#Totals],[NOVIEMBRE]]</f>
        <v>0</v>
      </c>
      <c r="N112" s="75">
        <f>Tabla5[[#Totals],[DICIEMBRE]]</f>
        <v>0</v>
      </c>
      <c r="O112" s="76">
        <f t="shared" si="9"/>
        <v>0</v>
      </c>
      <c r="U112" s="86" t="s">
        <v>22</v>
      </c>
      <c r="V112" s="88">
        <f t="shared" si="8"/>
        <v>0</v>
      </c>
    </row>
    <row r="113" spans="2:22" s="66" customFormat="1" x14ac:dyDescent="0.25">
      <c r="B113" s="6" t="s">
        <v>20</v>
      </c>
      <c r="C113" s="47">
        <f>Tabla58[[#Totals],[ENERO]]</f>
        <v>0</v>
      </c>
      <c r="D113" s="47">
        <f>Tabla58[[#Totals],[FEBRERO]]</f>
        <v>0</v>
      </c>
      <c r="E113" s="47">
        <f>Tabla58[[#Totals],[MARZO]]</f>
        <v>0</v>
      </c>
      <c r="F113" s="47">
        <f>Tabla58[[#Totals],[ABRIL]]</f>
        <v>0</v>
      </c>
      <c r="G113" s="47">
        <f>Tabla58[[#Totals],[MAYO]]</f>
        <v>0</v>
      </c>
      <c r="H113" s="47">
        <f>Tabla58[[#Totals],[JUNIO]]</f>
        <v>0</v>
      </c>
      <c r="I113" s="47">
        <f>Tabla58[[#Totals],[JULIO]]</f>
        <v>0</v>
      </c>
      <c r="J113" s="47">
        <f>Tabla58[[#Totals],[AGOSTO]]</f>
        <v>0</v>
      </c>
      <c r="K113" s="47">
        <f>Tabla58[[#Totals],[SEPTIEMBRE]]</f>
        <v>0</v>
      </c>
      <c r="L113" s="47">
        <f>Tabla58[[#Totals],[OCTUBRE]]</f>
        <v>0</v>
      </c>
      <c r="M113" s="47">
        <f>Tabla58[[#Totals],[NOVIEMBRE]]</f>
        <v>0</v>
      </c>
      <c r="N113" s="47">
        <f>Tabla58[[#Totals],[DICIEMBRE]]</f>
        <v>0</v>
      </c>
      <c r="O113" s="85">
        <f t="shared" si="9"/>
        <v>0</v>
      </c>
      <c r="U113" s="86" t="s">
        <v>20</v>
      </c>
      <c r="V113" s="88">
        <f t="shared" si="8"/>
        <v>0</v>
      </c>
    </row>
    <row r="114" spans="2:22" s="66" customFormat="1" x14ac:dyDescent="0.25">
      <c r="B114" s="69" t="s">
        <v>16</v>
      </c>
      <c r="C114" s="75">
        <f>Tabla58911[[#Totals],[ENERO]]</f>
        <v>0</v>
      </c>
      <c r="D114" s="75">
        <f>Tabla58911[[#Totals],[FEBRERO]]</f>
        <v>0</v>
      </c>
      <c r="E114" s="75">
        <f>Tabla58911[[#Totals],[MARZO]]</f>
        <v>0</v>
      </c>
      <c r="F114" s="75">
        <f>Tabla58911[[#Totals],[ABRIL]]</f>
        <v>0</v>
      </c>
      <c r="G114" s="75">
        <f>Tabla58911[[#Totals],[MAYO]]</f>
        <v>0</v>
      </c>
      <c r="H114" s="75">
        <f>Tabla58911[[#Totals],[JUNIO]]</f>
        <v>0</v>
      </c>
      <c r="I114" s="75">
        <f>Tabla58911[[#Totals],[JULIO]]</f>
        <v>0</v>
      </c>
      <c r="J114" s="75">
        <f>Tabla58911[[#Totals],[AGOSTO]]</f>
        <v>0</v>
      </c>
      <c r="K114" s="75">
        <f>Tabla58911[[#Totals],[SEPTIEMBRE]]</f>
        <v>0</v>
      </c>
      <c r="L114" s="75">
        <f>Tabla58911[[#Totals],[OCTUBRE]]</f>
        <v>0</v>
      </c>
      <c r="M114" s="75">
        <f>Tabla58911[[#Totals],[NOVIEMBRE]]</f>
        <v>0</v>
      </c>
      <c r="N114" s="75">
        <f>Tabla58911[[#Totals],[DICIEMBRE]]</f>
        <v>0</v>
      </c>
      <c r="O114" s="76">
        <f t="shared" si="9"/>
        <v>0</v>
      </c>
      <c r="U114" s="86" t="s">
        <v>16</v>
      </c>
      <c r="V114" s="88">
        <f t="shared" si="8"/>
        <v>0</v>
      </c>
    </row>
    <row r="115" spans="2:22" s="66" customFormat="1" x14ac:dyDescent="0.25">
      <c r="B115" s="6" t="s">
        <v>98</v>
      </c>
      <c r="C115" s="47">
        <f>Tabla589[[#Totals],[ENERO]]</f>
        <v>0</v>
      </c>
      <c r="D115" s="47">
        <f>Tabla589[[#Totals],[FEBRERO]]</f>
        <v>0</v>
      </c>
      <c r="E115" s="47">
        <f>Tabla589[[#Totals],[MARZO]]</f>
        <v>0</v>
      </c>
      <c r="F115" s="47">
        <f>Tabla589[[#Totals],[ABRIL]]</f>
        <v>0</v>
      </c>
      <c r="G115" s="47">
        <f>Tabla589[[#Totals],[MAYO]]</f>
        <v>0</v>
      </c>
      <c r="H115" s="47">
        <f>Tabla589[[#Totals],[JUNIO]]</f>
        <v>0</v>
      </c>
      <c r="I115" s="47">
        <f>Tabla589[[#Totals],[JULIO]]</f>
        <v>0</v>
      </c>
      <c r="J115" s="47">
        <f>Tabla589[[#Totals],[AGOSTO]]</f>
        <v>0</v>
      </c>
      <c r="K115" s="47">
        <f>Tabla589[[#Totals],[SEPTIEMBRE]]</f>
        <v>0</v>
      </c>
      <c r="L115" s="47">
        <f>Tabla589[[#Totals],[OCTUBRE]]</f>
        <v>0</v>
      </c>
      <c r="M115" s="47">
        <f>Tabla589[[#Totals],[NOVIEMBRE]]</f>
        <v>0</v>
      </c>
      <c r="N115" s="47">
        <f>Tabla589[[#Totals],[DICIEMBRE]]</f>
        <v>0</v>
      </c>
      <c r="O115" s="76">
        <f>SUM(C115:N115)</f>
        <v>0</v>
      </c>
      <c r="U115" s="86"/>
      <c r="V115" s="88"/>
    </row>
    <row r="116" spans="2:22" s="66" customFormat="1" x14ac:dyDescent="0.25">
      <c r="B116" s="69" t="s">
        <v>49</v>
      </c>
      <c r="C116" s="75">
        <f>Tabla5810[[#Totals],[ENERO]]</f>
        <v>0</v>
      </c>
      <c r="D116" s="75">
        <f>Tabla5810[[#Totals],[FEBRERO]]</f>
        <v>0</v>
      </c>
      <c r="E116" s="75">
        <f>Tabla5810[[#Totals],[MARZO]]</f>
        <v>0</v>
      </c>
      <c r="F116" s="75">
        <f>Tabla5810[[#Totals],[ABRIL]]</f>
        <v>0</v>
      </c>
      <c r="G116" s="75">
        <f>Tabla5810[[#Totals],[MAYO]]</f>
        <v>0</v>
      </c>
      <c r="H116" s="75">
        <f>Tabla5810[[#Totals],[JUNIO]]</f>
        <v>0</v>
      </c>
      <c r="I116" s="75">
        <f>Tabla5810[[#Totals],[JULIO]]</f>
        <v>0</v>
      </c>
      <c r="J116" s="75">
        <f>Tabla5810[[#Totals],[AGOSTO]]</f>
        <v>0</v>
      </c>
      <c r="K116" s="75">
        <f>Tabla5810[[#Totals],[SEPTIEMBRE]]</f>
        <v>0</v>
      </c>
      <c r="L116" s="75">
        <f>Tabla5810[[#Totals],[OCTUBRE]]</f>
        <v>0</v>
      </c>
      <c r="M116" s="75">
        <f>Tabla5810[[#Totals],[NOVIEMBRE]]</f>
        <v>0</v>
      </c>
      <c r="N116" s="75">
        <f>Tabla5810[[#Totals],[DICIEMBRE]]</f>
        <v>0</v>
      </c>
      <c r="O116" s="76">
        <f t="shared" si="9"/>
        <v>0</v>
      </c>
      <c r="U116" s="86" t="s">
        <v>49</v>
      </c>
      <c r="V116" s="88">
        <f t="shared" si="8"/>
        <v>0</v>
      </c>
    </row>
    <row r="117" spans="2:22" s="66" customFormat="1" x14ac:dyDescent="0.25">
      <c r="B117" s="83" t="s">
        <v>63</v>
      </c>
      <c r="C117" s="84">
        <f>Tabla58102[[#Totals],[ENERO]]</f>
        <v>0</v>
      </c>
      <c r="D117" s="84">
        <f>Tabla58102[[#Totals],[FEBRERO]]</f>
        <v>0</v>
      </c>
      <c r="E117" s="84">
        <f>Tabla58102[[#Totals],[MARZO]]</f>
        <v>0</v>
      </c>
      <c r="F117" s="84">
        <f>Tabla58102[[#Totals],[ABRIL]]</f>
        <v>0</v>
      </c>
      <c r="G117" s="84">
        <f>Tabla58102[[#Totals],[MAYO]]</f>
        <v>0</v>
      </c>
      <c r="H117" s="84">
        <f>Tabla58102[[#Totals],[JUNIO]]</f>
        <v>0</v>
      </c>
      <c r="I117" s="84">
        <f>Tabla58102[[#Totals],[JULIO]]</f>
        <v>0</v>
      </c>
      <c r="J117" s="84">
        <f>Tabla58102[[#Totals],[AGOSTO]]</f>
        <v>0</v>
      </c>
      <c r="K117" s="84">
        <f>Tabla58102[[#Totals],[SEPTIEMBRE]]</f>
        <v>0</v>
      </c>
      <c r="L117" s="84">
        <f>Tabla58102[[#Totals],[FEBRERO]]</f>
        <v>0</v>
      </c>
      <c r="M117" s="84">
        <f>Tabla58102[[#Totals],[MARZO]]</f>
        <v>0</v>
      </c>
      <c r="N117" s="84">
        <f>Tabla58102[[#Totals],[ABRIL]]</f>
        <v>0</v>
      </c>
      <c r="O117" s="85">
        <f t="shared" si="9"/>
        <v>0</v>
      </c>
      <c r="U117" s="86" t="s">
        <v>63</v>
      </c>
      <c r="V117" s="88">
        <f t="shared" si="8"/>
        <v>0</v>
      </c>
    </row>
    <row r="118" spans="2:22" s="66" customFormat="1" x14ac:dyDescent="0.25">
      <c r="B118" s="69" t="s">
        <v>25</v>
      </c>
      <c r="C118" s="75">
        <f>Tabla581023[[#Totals],[ENERO]]</f>
        <v>0</v>
      </c>
      <c r="D118" s="75">
        <f>Tabla581023[[#Totals],[FEBRERO]]</f>
        <v>0</v>
      </c>
      <c r="E118" s="75">
        <f>Tabla581023[[#Totals],[MARZO]]</f>
        <v>0</v>
      </c>
      <c r="F118" s="75">
        <f>Tabla581023[[#Totals],[ABRIL]]</f>
        <v>0</v>
      </c>
      <c r="G118" s="75">
        <f>Tabla581023[[#Totals],[MAYO]]</f>
        <v>0</v>
      </c>
      <c r="H118" s="75">
        <f>Tabla581023[[#Totals],[JUNIO]]</f>
        <v>0</v>
      </c>
      <c r="I118" s="75">
        <f>Tabla581023[[#Totals],[JULIO]]</f>
        <v>0</v>
      </c>
      <c r="J118" s="75">
        <f>Tabla581023[[#Totals],[AGOSTO]]</f>
        <v>0</v>
      </c>
      <c r="K118" s="75">
        <f>Tabla581023[[#Totals],[SEPTIEMBRE]]</f>
        <v>0</v>
      </c>
      <c r="L118" s="75">
        <f>Tabla581023[[#Totals],[OCTUBRE]]</f>
        <v>0</v>
      </c>
      <c r="M118" s="75">
        <f>Tabla581023[[#Totals],[NOVIEMBRE]]</f>
        <v>0</v>
      </c>
      <c r="N118" s="75">
        <f>Tabla581023[[#Totals],[DICIEMBRE]]</f>
        <v>0</v>
      </c>
      <c r="O118" s="76">
        <f t="shared" si="9"/>
        <v>0</v>
      </c>
      <c r="U118" s="86" t="s">
        <v>25</v>
      </c>
      <c r="V118" s="88">
        <f t="shared" si="8"/>
        <v>0</v>
      </c>
    </row>
    <row r="119" spans="2:22" s="78" customFormat="1" ht="18.75" thickBot="1" x14ac:dyDescent="0.3">
      <c r="B119" s="94" t="s">
        <v>15</v>
      </c>
      <c r="C119" s="77">
        <f>SUM(C110:C118)</f>
        <v>0</v>
      </c>
      <c r="D119" s="77">
        <f t="shared" ref="D119:N119" si="10">SUM(D110:D118)</f>
        <v>0</v>
      </c>
      <c r="E119" s="77">
        <f t="shared" si="10"/>
        <v>0</v>
      </c>
      <c r="F119" s="77">
        <f t="shared" si="10"/>
        <v>0</v>
      </c>
      <c r="G119" s="77">
        <f t="shared" si="10"/>
        <v>0</v>
      </c>
      <c r="H119" s="77">
        <f t="shared" si="10"/>
        <v>0</v>
      </c>
      <c r="I119" s="77">
        <f t="shared" si="10"/>
        <v>0</v>
      </c>
      <c r="J119" s="77">
        <f t="shared" si="10"/>
        <v>0</v>
      </c>
      <c r="K119" s="77">
        <f t="shared" si="10"/>
        <v>0</v>
      </c>
      <c r="L119" s="77">
        <f t="shared" si="10"/>
        <v>0</v>
      </c>
      <c r="M119" s="77">
        <f t="shared" si="10"/>
        <v>0</v>
      </c>
      <c r="N119" s="77">
        <f t="shared" si="10"/>
        <v>0</v>
      </c>
      <c r="O119" s="92">
        <f>SUM(O110:O118)</f>
        <v>0</v>
      </c>
      <c r="U119" s="87" t="s">
        <v>71</v>
      </c>
      <c r="V119" s="89">
        <f>SUM(V110:V118)</f>
        <v>0</v>
      </c>
    </row>
    <row r="120" spans="2:22" s="66" customFormat="1" ht="19.5" thickTop="1" x14ac:dyDescent="0.4">
      <c r="B120" s="68"/>
      <c r="C120" s="69"/>
      <c r="D120" s="69"/>
      <c r="E120" s="69"/>
      <c r="F120" s="69"/>
      <c r="G120" s="69"/>
      <c r="H120" s="69"/>
      <c r="I120" s="69"/>
      <c r="J120" s="69"/>
      <c r="K120" s="69"/>
      <c r="L120" s="69"/>
      <c r="M120" s="69"/>
      <c r="N120" s="69"/>
      <c r="O120" s="69"/>
    </row>
    <row r="121" spans="2:22" s="66" customFormat="1" ht="99" customHeight="1" x14ac:dyDescent="0.4">
      <c r="B121" s="68"/>
      <c r="C121" s="69"/>
      <c r="D121" s="69"/>
      <c r="E121" s="69"/>
      <c r="F121" s="69"/>
      <c r="G121" s="69"/>
      <c r="H121" s="69"/>
      <c r="I121" s="69"/>
      <c r="J121" s="69"/>
      <c r="K121" s="69"/>
      <c r="L121" s="69"/>
      <c r="M121" s="69"/>
      <c r="N121" s="69"/>
      <c r="O121" s="69"/>
    </row>
  </sheetData>
  <sheetProtection sheet="1" objects="1" scenarios="1"/>
  <protectedRanges>
    <protectedRange sqref="B58:O67" name="Suscripciones"/>
    <protectedRange sqref="B47:O56" name="Entretenimiento"/>
    <protectedRange sqref="B88:O97" name="Otros"/>
    <protectedRange sqref="B80:O85" name="Préstamos"/>
    <protectedRange sqref="B70:O77" name="Educación"/>
    <protectedRange sqref="B37:O44" name="Cuidado Personal"/>
    <protectedRange sqref="B17:O23" name="Comida"/>
    <protectedRange sqref="B3:O14" name="Gastos del Hogar"/>
    <protectedRange sqref="B26:O34" name="Transporte"/>
  </protectedRanges>
  <mergeCells count="1">
    <mergeCell ref="B1:D1"/>
  </mergeCells>
  <phoneticPr fontId="2" type="noConversion"/>
  <conditionalFormatting sqref="C119:N119">
    <cfRule type="colorScale" priority="13">
      <colorScale>
        <cfvo type="min"/>
        <cfvo type="percentile" val="50"/>
        <cfvo type="max"/>
        <color rgb="FF63BE7B"/>
        <color rgb="FFFFEB84"/>
        <color rgb="FFF8696B"/>
      </colorScale>
    </cfRule>
    <cfRule type="colorScale" priority="22">
      <colorScale>
        <cfvo type="min"/>
        <cfvo type="max"/>
        <color rgb="FFF9EFDF"/>
        <color rgb="FFDF6472"/>
      </colorScale>
    </cfRule>
    <cfRule type="colorScale" priority="23">
      <colorScale>
        <cfvo type="min"/>
        <cfvo type="max"/>
        <color rgb="FFDF6472"/>
        <color rgb="FFF9EFDF"/>
      </colorScale>
    </cfRule>
  </conditionalFormatting>
  <conditionalFormatting sqref="C14:N14">
    <cfRule type="colorScale" priority="12">
      <colorScale>
        <cfvo type="min"/>
        <cfvo type="percentile" val="50"/>
        <cfvo type="max"/>
        <color rgb="FF63BE7B"/>
        <color rgb="FFFFEB84"/>
        <color rgb="FFF8696B"/>
      </colorScale>
    </cfRule>
    <cfRule type="colorScale" priority="21">
      <colorScale>
        <cfvo type="min"/>
        <cfvo type="max"/>
        <color rgb="FFF9EFDF"/>
        <color rgb="FFDF6472"/>
      </colorScale>
    </cfRule>
  </conditionalFormatting>
  <conditionalFormatting sqref="C23:N23">
    <cfRule type="colorScale" priority="11">
      <colorScale>
        <cfvo type="min"/>
        <cfvo type="percentile" val="50"/>
        <cfvo type="max"/>
        <color rgb="FF63BE7B"/>
        <color rgb="FFFFEB84"/>
        <color rgb="FFF8696B"/>
      </colorScale>
    </cfRule>
    <cfRule type="colorScale" priority="20">
      <colorScale>
        <cfvo type="min"/>
        <cfvo type="max"/>
        <color rgb="FFF9EFDF"/>
        <color rgb="FFDF6472"/>
      </colorScale>
    </cfRule>
  </conditionalFormatting>
  <conditionalFormatting sqref="C34:N34">
    <cfRule type="colorScale" priority="10">
      <colorScale>
        <cfvo type="min"/>
        <cfvo type="percentile" val="50"/>
        <cfvo type="max"/>
        <color rgb="FF63BE7B"/>
        <color rgb="FFFFEB84"/>
        <color rgb="FFF8696B"/>
      </colorScale>
    </cfRule>
    <cfRule type="colorScale" priority="19">
      <colorScale>
        <cfvo type="min"/>
        <cfvo type="max"/>
        <color rgb="FFF9EFDF"/>
        <color rgb="FFDF6472"/>
      </colorScale>
    </cfRule>
  </conditionalFormatting>
  <conditionalFormatting sqref="C44:N44">
    <cfRule type="colorScale" priority="9">
      <colorScale>
        <cfvo type="min"/>
        <cfvo type="percentile" val="50"/>
        <cfvo type="max"/>
        <color rgb="FF63BE7B"/>
        <color rgb="FFFFEB84"/>
        <color rgb="FFF8696B"/>
      </colorScale>
    </cfRule>
    <cfRule type="colorScale" priority="18">
      <colorScale>
        <cfvo type="min"/>
        <cfvo type="max"/>
        <color rgb="FFF9EFDF"/>
        <color rgb="FFDF6472"/>
      </colorScale>
    </cfRule>
  </conditionalFormatting>
  <conditionalFormatting sqref="C67:N67">
    <cfRule type="colorScale" priority="8">
      <colorScale>
        <cfvo type="min"/>
        <cfvo type="percentile" val="50"/>
        <cfvo type="max"/>
        <color rgb="FF63BE7B"/>
        <color rgb="FFFFEB84"/>
        <color rgb="FFF8696B"/>
      </colorScale>
    </cfRule>
    <cfRule type="colorScale" priority="17">
      <colorScale>
        <cfvo type="min"/>
        <cfvo type="max"/>
        <color rgb="FFF9EFDF"/>
        <color rgb="FFDF6472"/>
      </colorScale>
    </cfRule>
  </conditionalFormatting>
  <conditionalFormatting sqref="C77:N77">
    <cfRule type="colorScale" priority="7">
      <colorScale>
        <cfvo type="min"/>
        <cfvo type="percentile" val="50"/>
        <cfvo type="max"/>
        <color rgb="FF63BE7B"/>
        <color rgb="FFFFEB84"/>
        <color rgb="FFF8696B"/>
      </colorScale>
    </cfRule>
    <cfRule type="colorScale" priority="16">
      <colorScale>
        <cfvo type="min"/>
        <cfvo type="max"/>
        <color rgb="FFF9EFDF"/>
        <color rgb="FFDF6472"/>
      </colorScale>
    </cfRule>
  </conditionalFormatting>
  <conditionalFormatting sqref="C85:N85">
    <cfRule type="colorScale" priority="6">
      <colorScale>
        <cfvo type="min"/>
        <cfvo type="percentile" val="50"/>
        <cfvo type="max"/>
        <color rgb="FF63BE7B"/>
        <color rgb="FFFFEB84"/>
        <color rgb="FFF8696B"/>
      </colorScale>
    </cfRule>
    <cfRule type="colorScale" priority="15">
      <colorScale>
        <cfvo type="min"/>
        <cfvo type="max"/>
        <color rgb="FFF9EFDF"/>
        <color rgb="FFDF6472"/>
      </colorScale>
    </cfRule>
  </conditionalFormatting>
  <conditionalFormatting sqref="C97:N97">
    <cfRule type="colorScale" priority="5">
      <colorScale>
        <cfvo type="min"/>
        <cfvo type="percentile" val="50"/>
        <cfvo type="max"/>
        <color rgb="FF63BE7B"/>
        <color rgb="FFFFEB84"/>
        <color rgb="FFF8696B"/>
      </colorScale>
    </cfRule>
    <cfRule type="colorScale" priority="14">
      <colorScale>
        <cfvo type="min"/>
        <cfvo type="max"/>
        <color rgb="FFF9EFDF"/>
        <color rgb="FFDF6472"/>
      </colorScale>
    </cfRule>
  </conditionalFormatting>
  <conditionalFormatting sqref="C110:N117">
    <cfRule type="cellIs" dxfId="305" priority="4" operator="greaterThan">
      <formula>0</formula>
    </cfRule>
  </conditionalFormatting>
  <conditionalFormatting sqref="C56:N56">
    <cfRule type="colorScale" priority="2">
      <colorScale>
        <cfvo type="min"/>
        <cfvo type="percentile" val="50"/>
        <cfvo type="max"/>
        <color rgb="FF63BE7B"/>
        <color rgb="FFFFEB84"/>
        <color rgb="FFF8696B"/>
      </colorScale>
    </cfRule>
    <cfRule type="colorScale" priority="3">
      <colorScale>
        <cfvo type="min"/>
        <cfvo type="max"/>
        <color rgb="FFF9EFDF"/>
        <color rgb="FFDF6472"/>
      </colorScale>
    </cfRule>
  </conditionalFormatting>
  <conditionalFormatting sqref="C118:N118">
    <cfRule type="cellIs" dxfId="304" priority="1" operator="greaterThan">
      <formula>0</formula>
    </cfRule>
  </conditionalFormatting>
  <pageMargins left="0.7" right="0.7" top="0.75" bottom="0.75" header="0.3" footer="0.3"/>
  <pageSetup paperSize="9" scale="50" orientation="landscape" r:id="rId1"/>
  <rowBreaks count="1" manualBreakCount="1">
    <brk id="100" max="15" man="1"/>
  </rowBreaks>
  <colBreaks count="1" manualBreakCount="1">
    <brk id="16" max="1048575" man="1"/>
  </colBreaks>
  <drawing r:id="rId2"/>
  <tableParts count="9">
    <tablePart r:id="rId3"/>
    <tablePart r:id="rId4"/>
    <tablePart r:id="rId5"/>
    <tablePart r:id="rId6"/>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2E84D-5521-4AB5-ACB7-D387DE3F219B}">
  <sheetPr>
    <tabColor rgb="FFD61E38"/>
    <pageSetUpPr autoPageBreaks="0"/>
  </sheetPr>
  <dimension ref="B1:AQ51"/>
  <sheetViews>
    <sheetView zoomScale="80" zoomScaleNormal="80" workbookViewId="0">
      <pane ySplit="1" topLeftCell="A2" activePane="bottomLeft" state="frozen"/>
      <selection pane="bottomLeft" activeCell="J11" sqref="J11"/>
    </sheetView>
  </sheetViews>
  <sheetFormatPr baseColWidth="10" defaultRowHeight="15" x14ac:dyDescent="0.25"/>
  <cols>
    <col min="1" max="1" width="5.85546875" style="2" customWidth="1"/>
    <col min="2" max="2" width="31" style="2" customWidth="1"/>
    <col min="3" max="14" width="13.85546875" style="2" customWidth="1"/>
    <col min="15" max="15" width="15.7109375" style="2" bestFit="1" customWidth="1"/>
    <col min="16" max="16" width="2.7109375" style="2" customWidth="1"/>
    <col min="17" max="27" width="11.42578125" style="2"/>
    <col min="28" max="28" width="26.85546875" style="2" bestFit="1" customWidth="1"/>
    <col min="29" max="41" width="14.28515625" style="2" customWidth="1"/>
    <col min="42" max="16384" width="11.42578125" style="2"/>
  </cols>
  <sheetData>
    <row r="1" spans="2:15" s="9" customFormat="1" ht="72.75" customHeight="1" x14ac:dyDescent="0.25">
      <c r="B1" s="95" t="s">
        <v>60</v>
      </c>
      <c r="C1" s="95"/>
      <c r="D1" s="95"/>
    </row>
    <row r="3" spans="2:15" ht="59.25" customHeight="1" x14ac:dyDescent="0.25">
      <c r="B3" s="65"/>
    </row>
    <row r="4" spans="2:15" x14ac:dyDescent="0.25">
      <c r="C4" s="6"/>
    </row>
    <row r="5" spans="2:15" x14ac:dyDescent="0.25">
      <c r="C5" s="6"/>
    </row>
    <row r="6" spans="2:15" x14ac:dyDescent="0.25">
      <c r="C6" s="6"/>
    </row>
    <row r="7" spans="2:15" x14ac:dyDescent="0.25">
      <c r="C7" s="6"/>
    </row>
    <row r="8" spans="2:15" ht="25.5" customHeight="1" x14ac:dyDescent="0.25"/>
    <row r="9" spans="2:15" ht="18.75" x14ac:dyDescent="0.4">
      <c r="B9" s="5" t="s">
        <v>65</v>
      </c>
      <c r="C9" s="42" t="s">
        <v>1</v>
      </c>
      <c r="D9" s="42" t="s">
        <v>2</v>
      </c>
      <c r="E9" s="42" t="s">
        <v>3</v>
      </c>
      <c r="F9" s="42" t="s">
        <v>4</v>
      </c>
      <c r="G9" s="42" t="s">
        <v>5</v>
      </c>
      <c r="H9" s="42" t="s">
        <v>6</v>
      </c>
      <c r="I9" s="42" t="s">
        <v>7</v>
      </c>
      <c r="J9" s="42" t="s">
        <v>8</v>
      </c>
      <c r="K9" s="42" t="s">
        <v>9</v>
      </c>
      <c r="L9" s="42" t="s">
        <v>10</v>
      </c>
      <c r="M9" s="42" t="s">
        <v>11</v>
      </c>
      <c r="N9" s="42" t="s">
        <v>12</v>
      </c>
      <c r="O9" s="42" t="s">
        <v>13</v>
      </c>
    </row>
    <row r="10" spans="2:15" ht="18.75" x14ac:dyDescent="0.4">
      <c r="B10" s="43"/>
      <c r="C10" s="40"/>
      <c r="D10" s="40"/>
      <c r="E10" s="40"/>
      <c r="F10" s="40"/>
      <c r="G10" s="40"/>
      <c r="H10" s="40"/>
      <c r="I10" s="40"/>
      <c r="J10" s="40"/>
      <c r="K10" s="40"/>
      <c r="L10" s="40"/>
      <c r="M10" s="40"/>
      <c r="N10" s="41"/>
      <c r="O10" s="46"/>
    </row>
    <row r="11" spans="2:15" ht="18" x14ac:dyDescent="0.25">
      <c r="B11" s="50" t="s">
        <v>66</v>
      </c>
      <c r="C11" s="44">
        <f>INGRESOS!C12-GASTOS!C119</f>
        <v>0</v>
      </c>
      <c r="D11" s="44">
        <f>INGRESOS!D12-GASTOS!D119</f>
        <v>0</v>
      </c>
      <c r="E11" s="44">
        <f>INGRESOS!E12-GASTOS!E119</f>
        <v>0</v>
      </c>
      <c r="F11" s="44">
        <f>INGRESOS!F12-GASTOS!F119</f>
        <v>0</v>
      </c>
      <c r="G11" s="44">
        <f>INGRESOS!G12-GASTOS!G119</f>
        <v>0</v>
      </c>
      <c r="H11" s="44">
        <f>INGRESOS!H12-GASTOS!H119</f>
        <v>0</v>
      </c>
      <c r="I11" s="44">
        <f>INGRESOS!I12-GASTOS!I119</f>
        <v>0</v>
      </c>
      <c r="J11" s="44">
        <f>INGRESOS!J12-GASTOS!J119</f>
        <v>0</v>
      </c>
      <c r="K11" s="44">
        <f>INGRESOS!K12-GASTOS!K119</f>
        <v>0</v>
      </c>
      <c r="L11" s="44">
        <f>INGRESOS!L12-GASTOS!L119</f>
        <v>0</v>
      </c>
      <c r="M11" s="44">
        <f>INGRESOS!M12-GASTOS!M119</f>
        <v>0</v>
      </c>
      <c r="N11" s="44">
        <f>INGRESOS!N12-GASTOS!N119</f>
        <v>0</v>
      </c>
      <c r="O11" s="48">
        <f>SUM(C11:N11)</f>
        <v>0</v>
      </c>
    </row>
    <row r="12" spans="2:15" ht="18" x14ac:dyDescent="0.25">
      <c r="B12" s="45" t="s">
        <v>67</v>
      </c>
      <c r="C12" s="47">
        <f>C11</f>
        <v>0</v>
      </c>
      <c r="D12" s="47">
        <f>C12+D11</f>
        <v>0</v>
      </c>
      <c r="E12" s="47">
        <f>D12+E11</f>
        <v>0</v>
      </c>
      <c r="F12" s="47">
        <f t="shared" ref="F12:N12" si="0">E12+F11</f>
        <v>0</v>
      </c>
      <c r="G12" s="47">
        <f t="shared" si="0"/>
        <v>0</v>
      </c>
      <c r="H12" s="47">
        <f t="shared" si="0"/>
        <v>0</v>
      </c>
      <c r="I12" s="47">
        <f t="shared" si="0"/>
        <v>0</v>
      </c>
      <c r="J12" s="47">
        <f t="shared" si="0"/>
        <v>0</v>
      </c>
      <c r="K12" s="47">
        <f t="shared" si="0"/>
        <v>0</v>
      </c>
      <c r="L12" s="47">
        <f t="shared" si="0"/>
        <v>0</v>
      </c>
      <c r="M12" s="47">
        <f t="shared" si="0"/>
        <v>0</v>
      </c>
      <c r="N12" s="47">
        <f t="shared" si="0"/>
        <v>0</v>
      </c>
      <c r="O12" s="49">
        <f>N12</f>
        <v>0</v>
      </c>
    </row>
    <row r="15" spans="2:15" ht="18.75" x14ac:dyDescent="0.4">
      <c r="B15" s="14" t="s">
        <v>65</v>
      </c>
      <c r="G15" s="14" t="s">
        <v>61</v>
      </c>
      <c r="H15" s="51"/>
      <c r="I15" s="51"/>
    </row>
    <row r="16" spans="2:15" ht="134.25" customHeight="1" x14ac:dyDescent="0.25"/>
    <row r="28" spans="2:9" ht="18.75" x14ac:dyDescent="0.4">
      <c r="B28" s="14" t="s">
        <v>14</v>
      </c>
      <c r="C28" s="4"/>
      <c r="G28" s="14" t="s">
        <v>74</v>
      </c>
      <c r="H28" s="51"/>
      <c r="I28" s="51"/>
    </row>
    <row r="31" spans="2:9" ht="133.5" customHeight="1" x14ac:dyDescent="0.25"/>
    <row r="41" spans="2:43" ht="18.75" x14ac:dyDescent="0.4">
      <c r="B41" s="14" t="s">
        <v>64</v>
      </c>
      <c r="C41" s="4"/>
    </row>
    <row r="44" spans="2:43" x14ac:dyDescent="0.25">
      <c r="AA44" s="56"/>
      <c r="AB44" s="56"/>
      <c r="AC44" s="56"/>
      <c r="AD44" s="56"/>
      <c r="AE44" s="56"/>
      <c r="AF44" s="56"/>
      <c r="AG44" s="56"/>
      <c r="AH44" s="56"/>
      <c r="AI44" s="56"/>
      <c r="AJ44" s="56"/>
      <c r="AK44" s="56"/>
      <c r="AL44" s="56"/>
      <c r="AM44" s="56"/>
      <c r="AN44" s="56"/>
      <c r="AO44" s="56"/>
      <c r="AP44" s="56"/>
      <c r="AQ44" s="56"/>
    </row>
    <row r="45" spans="2:43" x14ac:dyDescent="0.25">
      <c r="AA45" s="56"/>
      <c r="AB45" s="56"/>
      <c r="AC45" s="56"/>
      <c r="AD45" s="56"/>
      <c r="AE45" s="56"/>
      <c r="AF45" s="56"/>
      <c r="AG45" s="56"/>
      <c r="AH45" s="56"/>
      <c r="AI45" s="56"/>
      <c r="AJ45" s="56"/>
      <c r="AK45" s="56"/>
      <c r="AL45" s="56"/>
      <c r="AM45" s="56"/>
      <c r="AN45" s="56"/>
      <c r="AO45" s="56"/>
      <c r="AP45" s="56"/>
      <c r="AQ45" s="56"/>
    </row>
    <row r="46" spans="2:43" ht="18.75" x14ac:dyDescent="0.4">
      <c r="AA46" s="56"/>
      <c r="AB46" s="53" t="s">
        <v>70</v>
      </c>
      <c r="AC46" s="54" t="s">
        <v>1</v>
      </c>
      <c r="AD46" s="54" t="s">
        <v>2</v>
      </c>
      <c r="AE46" s="54" t="s">
        <v>3</v>
      </c>
      <c r="AF46" s="54" t="s">
        <v>4</v>
      </c>
      <c r="AG46" s="54" t="s">
        <v>5</v>
      </c>
      <c r="AH46" s="54" t="s">
        <v>6</v>
      </c>
      <c r="AI46" s="54" t="s">
        <v>7</v>
      </c>
      <c r="AJ46" s="54" t="s">
        <v>8</v>
      </c>
      <c r="AK46" s="54" t="s">
        <v>9</v>
      </c>
      <c r="AL46" s="54" t="s">
        <v>10</v>
      </c>
      <c r="AM46" s="54" t="s">
        <v>11</v>
      </c>
      <c r="AN46" s="54" t="s">
        <v>12</v>
      </c>
      <c r="AO46" s="54" t="s">
        <v>13</v>
      </c>
      <c r="AP46" s="56"/>
      <c r="AQ46" s="56"/>
    </row>
    <row r="47" spans="2:43" ht="18.75" x14ac:dyDescent="0.4">
      <c r="AA47" s="56"/>
      <c r="AB47" s="53"/>
      <c r="AC47" s="52"/>
      <c r="AD47" s="52"/>
      <c r="AE47" s="52"/>
      <c r="AF47" s="52"/>
      <c r="AG47" s="52"/>
      <c r="AH47" s="52"/>
      <c r="AI47" s="52"/>
      <c r="AJ47" s="52"/>
      <c r="AK47" s="52"/>
      <c r="AL47" s="52"/>
      <c r="AM47" s="52"/>
      <c r="AN47" s="52"/>
      <c r="AO47" s="55"/>
      <c r="AP47" s="56"/>
      <c r="AQ47" s="56"/>
    </row>
    <row r="48" spans="2:43" ht="18" x14ac:dyDescent="0.25">
      <c r="AA48" s="56"/>
      <c r="AB48" s="55" t="s">
        <v>68</v>
      </c>
      <c r="AC48" s="57">
        <f>INGRESOS!C12</f>
        <v>0</v>
      </c>
      <c r="AD48" s="57">
        <f>INGRESOS!D12</f>
        <v>0</v>
      </c>
      <c r="AE48" s="57">
        <f>INGRESOS!E12</f>
        <v>0</v>
      </c>
      <c r="AF48" s="57">
        <f>INGRESOS!F12</f>
        <v>0</v>
      </c>
      <c r="AG48" s="57">
        <f>INGRESOS!G12</f>
        <v>0</v>
      </c>
      <c r="AH48" s="57">
        <f>INGRESOS!H12</f>
        <v>0</v>
      </c>
      <c r="AI48" s="57">
        <f>INGRESOS!I12</f>
        <v>0</v>
      </c>
      <c r="AJ48" s="57">
        <f>INGRESOS!J12</f>
        <v>0</v>
      </c>
      <c r="AK48" s="57">
        <f>INGRESOS!K12</f>
        <v>0</v>
      </c>
      <c r="AL48" s="57">
        <f>INGRESOS!L12</f>
        <v>0</v>
      </c>
      <c r="AM48" s="57">
        <f>INGRESOS!M12</f>
        <v>0</v>
      </c>
      <c r="AN48" s="57">
        <f>INGRESOS!N12</f>
        <v>0</v>
      </c>
      <c r="AO48" s="58">
        <f>SUM(AC48:AN48)</f>
        <v>0</v>
      </c>
      <c r="AP48" s="56"/>
      <c r="AQ48" s="56"/>
    </row>
    <row r="49" spans="27:43" ht="18" x14ac:dyDescent="0.25">
      <c r="AA49" s="56"/>
      <c r="AB49" s="55" t="s">
        <v>69</v>
      </c>
      <c r="AC49" s="57">
        <f>GASTOS!C119</f>
        <v>0</v>
      </c>
      <c r="AD49" s="57">
        <f>GASTOS!D119</f>
        <v>0</v>
      </c>
      <c r="AE49" s="57">
        <f>GASTOS!E119</f>
        <v>0</v>
      </c>
      <c r="AF49" s="57">
        <f>GASTOS!F119</f>
        <v>0</v>
      </c>
      <c r="AG49" s="57">
        <f>GASTOS!G119</f>
        <v>0</v>
      </c>
      <c r="AH49" s="57">
        <f>GASTOS!H119</f>
        <v>0</v>
      </c>
      <c r="AI49" s="57">
        <f>GASTOS!I119</f>
        <v>0</v>
      </c>
      <c r="AJ49" s="57">
        <f>GASTOS!J119</f>
        <v>0</v>
      </c>
      <c r="AK49" s="57">
        <f>GASTOS!K119</f>
        <v>0</v>
      </c>
      <c r="AL49" s="57">
        <f>GASTOS!L119</f>
        <v>0</v>
      </c>
      <c r="AM49" s="57">
        <f>GASTOS!M119</f>
        <v>0</v>
      </c>
      <c r="AN49" s="57">
        <f>GASTOS!N119</f>
        <v>0</v>
      </c>
      <c r="AO49" s="58">
        <f>SUM(AC49:AN49)</f>
        <v>0</v>
      </c>
      <c r="AP49" s="56"/>
      <c r="AQ49" s="56"/>
    </row>
    <row r="50" spans="27:43" x14ac:dyDescent="0.25">
      <c r="AA50" s="56"/>
      <c r="AB50" s="56"/>
      <c r="AC50" s="56"/>
      <c r="AD50" s="56"/>
      <c r="AE50" s="56"/>
      <c r="AF50" s="56"/>
      <c r="AG50" s="56"/>
      <c r="AH50" s="56"/>
      <c r="AI50" s="56"/>
      <c r="AJ50" s="56"/>
      <c r="AK50" s="56"/>
      <c r="AL50" s="56"/>
      <c r="AM50" s="56"/>
      <c r="AN50" s="56"/>
      <c r="AO50" s="56"/>
      <c r="AP50" s="56"/>
      <c r="AQ50" s="56"/>
    </row>
    <row r="51" spans="27:43" x14ac:dyDescent="0.25">
      <c r="AA51" s="56"/>
      <c r="AB51" s="56"/>
      <c r="AC51" s="56"/>
      <c r="AD51" s="56"/>
      <c r="AE51" s="56"/>
      <c r="AF51" s="56"/>
      <c r="AG51" s="56"/>
      <c r="AH51" s="56"/>
      <c r="AI51" s="56"/>
      <c r="AJ51" s="56"/>
      <c r="AK51" s="56"/>
      <c r="AL51" s="56"/>
      <c r="AM51" s="56"/>
      <c r="AN51" s="56"/>
      <c r="AO51" s="56"/>
      <c r="AP51" s="56"/>
      <c r="AQ51" s="56"/>
    </row>
  </sheetData>
  <sheetProtection sheet="1" objects="1" scenarios="1"/>
  <mergeCells count="1">
    <mergeCell ref="B1:D1"/>
  </mergeCells>
  <pageMargins left="0.7" right="0.7" top="0.75" bottom="0.75" header="0.3" footer="0.3"/>
  <pageSetup paperSize="9" scale="38" orientation="portrait" r:id="rId1"/>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1BA1-E63D-47B4-995E-E3A1C7295AD6}">
  <sheetPr>
    <tabColor rgb="FFEDE3E3"/>
    <pageSetUpPr autoPageBreaks="0"/>
  </sheetPr>
  <dimension ref="B1:O37"/>
  <sheetViews>
    <sheetView zoomScale="70" zoomScaleNormal="70" workbookViewId="0">
      <pane ySplit="1" topLeftCell="A2" activePane="bottomLeft" state="frozen"/>
      <selection pane="bottomLeft" activeCell="N20" sqref="N20"/>
    </sheetView>
  </sheetViews>
  <sheetFormatPr baseColWidth="10" defaultRowHeight="15" x14ac:dyDescent="0.25"/>
  <cols>
    <col min="1" max="1" width="5.85546875" style="2" customWidth="1"/>
    <col min="2" max="2" width="36.42578125" style="2" customWidth="1"/>
    <col min="3" max="15" width="18.28515625" style="2" customWidth="1"/>
    <col min="16" max="16" width="3.5703125" style="2" customWidth="1"/>
    <col min="17" max="16384" width="11.42578125" style="2"/>
  </cols>
  <sheetData>
    <row r="1" spans="2:15" s="9" customFormat="1" ht="72.75" customHeight="1" x14ac:dyDescent="0.25">
      <c r="B1" s="95" t="s">
        <v>74</v>
      </c>
      <c r="C1" s="95"/>
      <c r="D1" s="95"/>
    </row>
    <row r="3" spans="2:15" x14ac:dyDescent="0.25">
      <c r="B3" s="1"/>
      <c r="C3" s="1"/>
      <c r="D3" s="1"/>
      <c r="E3" s="1"/>
      <c r="F3" s="1"/>
      <c r="G3" s="1"/>
      <c r="H3" s="1"/>
      <c r="I3" s="1"/>
      <c r="J3" s="1"/>
      <c r="K3" s="1"/>
      <c r="L3" s="1"/>
      <c r="M3" s="1"/>
      <c r="N3" s="1"/>
      <c r="O3" s="1"/>
    </row>
    <row r="4" spans="2:15" x14ac:dyDescent="0.25">
      <c r="B4" s="1"/>
      <c r="C4" s="1"/>
      <c r="D4" s="1"/>
      <c r="E4" s="1"/>
      <c r="F4" s="1"/>
      <c r="G4" s="1"/>
      <c r="H4" s="1"/>
      <c r="I4" s="1"/>
      <c r="J4" s="1"/>
      <c r="K4" s="1"/>
      <c r="L4" s="1"/>
      <c r="M4" s="1"/>
      <c r="N4" s="1"/>
      <c r="O4" s="1"/>
    </row>
    <row r="5" spans="2:15" x14ac:dyDescent="0.25">
      <c r="B5" s="1"/>
      <c r="C5" s="1"/>
      <c r="D5" s="1"/>
      <c r="E5" s="1"/>
      <c r="F5" s="1"/>
      <c r="G5" s="1"/>
      <c r="H5" s="1"/>
      <c r="I5" s="1"/>
      <c r="J5" s="1"/>
      <c r="K5" s="1"/>
      <c r="L5" s="1"/>
      <c r="M5" s="1"/>
      <c r="N5" s="1"/>
      <c r="O5" s="1"/>
    </row>
    <row r="6" spans="2:15" x14ac:dyDescent="0.25">
      <c r="B6" s="1"/>
      <c r="C6" s="1"/>
      <c r="D6" s="1"/>
      <c r="E6" s="1"/>
      <c r="F6" s="1"/>
      <c r="G6" s="1"/>
      <c r="H6" s="1"/>
      <c r="I6" s="1"/>
      <c r="J6" s="1"/>
      <c r="K6" s="1"/>
      <c r="L6" s="1"/>
      <c r="M6" s="1"/>
      <c r="N6" s="1"/>
      <c r="O6" s="1"/>
    </row>
    <row r="7" spans="2:15" ht="32.25" customHeight="1" x14ac:dyDescent="0.25">
      <c r="B7" s="1"/>
      <c r="C7" s="1"/>
      <c r="D7" s="1"/>
      <c r="E7" s="1"/>
      <c r="F7" s="1"/>
      <c r="G7" s="1"/>
      <c r="H7" s="1"/>
      <c r="I7" s="1"/>
      <c r="J7" s="1"/>
      <c r="K7" s="1"/>
      <c r="L7" s="1"/>
      <c r="M7" s="1"/>
      <c r="N7" s="1"/>
      <c r="O7" s="1"/>
    </row>
    <row r="8" spans="2:15" x14ac:dyDescent="0.25">
      <c r="B8" s="1"/>
      <c r="C8" s="1"/>
      <c r="D8" s="1"/>
      <c r="E8" s="1"/>
      <c r="F8" s="1"/>
      <c r="G8" s="1"/>
      <c r="H8" s="1"/>
      <c r="I8" s="1"/>
      <c r="J8" s="1"/>
      <c r="K8" s="1"/>
      <c r="L8" s="1"/>
      <c r="M8" s="1"/>
      <c r="N8" s="1"/>
      <c r="O8" s="1"/>
    </row>
    <row r="9" spans="2:15" x14ac:dyDescent="0.25">
      <c r="B9" s="1"/>
      <c r="C9" s="1"/>
      <c r="D9" s="1"/>
      <c r="E9" s="1"/>
      <c r="F9" s="1"/>
      <c r="G9" s="1"/>
      <c r="H9" s="1"/>
      <c r="I9" s="1"/>
      <c r="J9" s="1"/>
      <c r="K9" s="1"/>
      <c r="L9" s="1"/>
      <c r="M9" s="1"/>
      <c r="N9" s="1"/>
      <c r="O9" s="1"/>
    </row>
    <row r="10" spans="2:15" ht="19.5" thickBot="1" x14ac:dyDescent="0.45">
      <c r="B10" s="5"/>
      <c r="C10" s="6"/>
      <c r="D10" s="6"/>
      <c r="E10" s="6"/>
      <c r="F10" s="6"/>
      <c r="G10" s="6"/>
      <c r="H10" s="6"/>
      <c r="I10" s="6"/>
      <c r="J10" s="6"/>
      <c r="K10" s="6"/>
      <c r="L10" s="6"/>
      <c r="M10" s="6"/>
      <c r="N10" s="6"/>
      <c r="O10" s="6"/>
    </row>
    <row r="11" spans="2:15" ht="19.5" thickTop="1" x14ac:dyDescent="0.4">
      <c r="B11" s="3" t="s">
        <v>75</v>
      </c>
      <c r="C11" s="62" t="s">
        <v>1</v>
      </c>
      <c r="D11" s="62" t="s">
        <v>2</v>
      </c>
      <c r="E11" s="62" t="s">
        <v>3</v>
      </c>
      <c r="F11" s="62" t="s">
        <v>4</v>
      </c>
      <c r="G11" s="62" t="s">
        <v>5</v>
      </c>
      <c r="H11" s="62" t="s">
        <v>6</v>
      </c>
      <c r="I11" s="62" t="s">
        <v>7</v>
      </c>
      <c r="J11" s="62" t="s">
        <v>8</v>
      </c>
      <c r="K11" s="62" t="s">
        <v>9</v>
      </c>
      <c r="L11" s="62" t="s">
        <v>10</v>
      </c>
      <c r="M11" s="62" t="s">
        <v>11</v>
      </c>
      <c r="N11" s="62" t="s">
        <v>12</v>
      </c>
      <c r="O11" s="63" t="s">
        <v>13</v>
      </c>
    </row>
    <row r="12" spans="2:15" x14ac:dyDescent="0.25">
      <c r="B12" s="1"/>
      <c r="C12" s="8"/>
      <c r="D12" s="8"/>
      <c r="E12" s="8"/>
      <c r="F12" s="8"/>
      <c r="G12" s="8"/>
      <c r="H12" s="8"/>
      <c r="I12" s="8"/>
      <c r="J12" s="8"/>
      <c r="K12" s="8"/>
      <c r="L12" s="8"/>
      <c r="M12" s="8"/>
      <c r="N12" s="8"/>
      <c r="O12" s="13"/>
    </row>
    <row r="13" spans="2:15" ht="15.75" thickBot="1" x14ac:dyDescent="0.3">
      <c r="B13" s="20" t="s">
        <v>77</v>
      </c>
      <c r="C13" s="11"/>
      <c r="D13" s="11"/>
      <c r="E13" s="11"/>
      <c r="F13" s="11"/>
      <c r="G13" s="11"/>
      <c r="H13" s="11"/>
      <c r="I13" s="11"/>
      <c r="J13" s="11"/>
      <c r="K13" s="11"/>
      <c r="L13" s="11"/>
      <c r="M13" s="11"/>
      <c r="N13" s="11"/>
      <c r="O13" s="60">
        <f>SUM(C13:N13)</f>
        <v>0</v>
      </c>
    </row>
    <row r="14" spans="2:15" ht="15.75" thickTop="1" x14ac:dyDescent="0.25">
      <c r="B14" s="23"/>
      <c r="C14" s="24"/>
      <c r="D14" s="24"/>
      <c r="E14" s="24"/>
      <c r="F14" s="24"/>
      <c r="G14" s="24"/>
      <c r="H14" s="24"/>
      <c r="I14" s="24"/>
      <c r="J14" s="24"/>
      <c r="K14" s="24"/>
      <c r="L14" s="24"/>
      <c r="M14" s="24"/>
      <c r="N14" s="24"/>
      <c r="O14" s="25"/>
    </row>
    <row r="15" spans="2:15" x14ac:dyDescent="0.25">
      <c r="B15" s="23"/>
      <c r="C15" s="24"/>
      <c r="D15" s="24"/>
      <c r="E15" s="24"/>
      <c r="F15" s="24"/>
      <c r="G15" s="24"/>
      <c r="H15" s="24"/>
      <c r="I15" s="24"/>
      <c r="J15" s="24"/>
      <c r="K15" s="24"/>
      <c r="L15" s="24"/>
      <c r="M15" s="24"/>
      <c r="N15" s="24"/>
      <c r="O15" s="25"/>
    </row>
    <row r="16" spans="2:15" x14ac:dyDescent="0.25">
      <c r="B16" s="23"/>
      <c r="C16" s="24"/>
      <c r="D16" s="24"/>
      <c r="E16" s="24"/>
      <c r="F16" s="24"/>
      <c r="G16" s="24"/>
      <c r="H16" s="24"/>
      <c r="I16" s="24"/>
      <c r="J16" s="24"/>
      <c r="K16" s="24"/>
      <c r="L16" s="24"/>
      <c r="M16" s="24"/>
      <c r="N16" s="24"/>
      <c r="O16" s="25"/>
    </row>
    <row r="17" spans="2:15" x14ac:dyDescent="0.25">
      <c r="B17" s="23"/>
      <c r="C17" s="24"/>
      <c r="D17" s="24"/>
      <c r="E17" s="24"/>
      <c r="F17" s="24"/>
      <c r="G17" s="24"/>
      <c r="H17" s="24"/>
      <c r="I17" s="24"/>
      <c r="J17" s="24"/>
      <c r="K17" s="24"/>
      <c r="L17" s="24"/>
      <c r="M17" s="24"/>
      <c r="N17" s="24"/>
      <c r="O17" s="25"/>
    </row>
    <row r="18" spans="2:15" x14ac:dyDescent="0.25">
      <c r="B18" s="23"/>
      <c r="C18" s="24"/>
      <c r="D18" s="24"/>
      <c r="E18" s="24"/>
      <c r="F18" s="24"/>
      <c r="G18" s="24"/>
      <c r="H18" s="24"/>
      <c r="I18" s="24"/>
      <c r="J18" s="24"/>
      <c r="K18" s="24"/>
      <c r="L18" s="24"/>
      <c r="M18" s="24"/>
      <c r="N18" s="24"/>
      <c r="O18" s="25"/>
    </row>
    <row r="19" spans="2:15" ht="29.25" customHeight="1" x14ac:dyDescent="0.25">
      <c r="B19" s="23"/>
      <c r="C19" s="24"/>
      <c r="D19" s="24"/>
      <c r="E19" s="24"/>
      <c r="F19" s="24"/>
      <c r="G19" s="24"/>
      <c r="H19" s="24"/>
      <c r="I19" s="24"/>
      <c r="J19" s="24"/>
      <c r="K19" s="24"/>
      <c r="L19" s="24"/>
      <c r="M19" s="24"/>
      <c r="N19" s="24"/>
      <c r="O19" s="25"/>
    </row>
    <row r="20" spans="2:15" x14ac:dyDescent="0.25">
      <c r="B20" s="23"/>
      <c r="C20" s="24"/>
      <c r="D20" s="24"/>
      <c r="E20" s="24"/>
      <c r="F20" s="24"/>
      <c r="G20" s="24"/>
      <c r="H20" s="24"/>
      <c r="I20" s="24"/>
      <c r="J20" s="24"/>
      <c r="K20" s="24"/>
      <c r="L20" s="24"/>
      <c r="M20" s="24"/>
      <c r="N20" s="24"/>
      <c r="O20" s="25"/>
    </row>
    <row r="21" spans="2:15" x14ac:dyDescent="0.25">
      <c r="B21" s="23"/>
      <c r="C21" s="24"/>
      <c r="D21" s="24"/>
      <c r="E21" s="24"/>
      <c r="F21" s="24"/>
      <c r="G21" s="24"/>
      <c r="H21" s="24"/>
      <c r="I21" s="24"/>
      <c r="J21" s="24"/>
      <c r="K21" s="24"/>
      <c r="L21" s="24"/>
      <c r="M21" s="24"/>
      <c r="N21" s="24"/>
      <c r="O21" s="25"/>
    </row>
    <row r="22" spans="2:15" ht="28.5" customHeight="1" x14ac:dyDescent="0.25">
      <c r="B22" s="23"/>
      <c r="C22" s="24"/>
      <c r="D22" s="24"/>
      <c r="E22" s="24"/>
      <c r="F22" s="24"/>
      <c r="G22" s="24"/>
      <c r="H22" s="24"/>
      <c r="I22" s="24"/>
      <c r="J22" s="24"/>
      <c r="K22" s="24"/>
      <c r="L22" s="24"/>
      <c r="M22" s="24"/>
      <c r="N22" s="24"/>
      <c r="O22" s="25"/>
    </row>
    <row r="23" spans="2:15" x14ac:dyDescent="0.25">
      <c r="B23" s="23"/>
      <c r="C23" s="24"/>
      <c r="D23" s="24"/>
      <c r="E23" s="24"/>
      <c r="F23" s="24"/>
      <c r="G23" s="24"/>
      <c r="H23" s="24"/>
      <c r="I23" s="24"/>
      <c r="J23" s="24"/>
      <c r="K23" s="24"/>
      <c r="L23" s="24"/>
      <c r="M23" s="24"/>
      <c r="N23" s="24"/>
      <c r="O23" s="25"/>
    </row>
    <row r="24" spans="2:15" x14ac:dyDescent="0.25">
      <c r="B24" s="1"/>
      <c r="C24" s="1"/>
      <c r="D24" s="1"/>
      <c r="E24" s="1"/>
      <c r="F24" s="1"/>
      <c r="G24" s="1"/>
      <c r="H24" s="1"/>
      <c r="I24" s="1"/>
      <c r="J24" s="1"/>
      <c r="K24" s="1"/>
      <c r="L24" s="1"/>
      <c r="M24" s="1"/>
      <c r="N24" s="1"/>
      <c r="O24" s="1"/>
    </row>
    <row r="25" spans="2:15" ht="19.5" thickBot="1" x14ac:dyDescent="0.45">
      <c r="B25" s="5"/>
      <c r="C25" s="6"/>
      <c r="D25" s="6"/>
      <c r="E25" s="6"/>
      <c r="F25" s="6"/>
      <c r="G25" s="6"/>
      <c r="H25" s="6"/>
      <c r="I25" s="6"/>
      <c r="J25" s="6"/>
      <c r="K25" s="6"/>
      <c r="L25" s="6"/>
      <c r="M25" s="6"/>
      <c r="N25" s="6"/>
      <c r="O25" s="6"/>
    </row>
    <row r="26" spans="2:15" ht="19.5" thickTop="1" x14ac:dyDescent="0.4">
      <c r="B26" s="3" t="s">
        <v>76</v>
      </c>
      <c r="C26" s="62" t="s">
        <v>1</v>
      </c>
      <c r="D26" s="62" t="s">
        <v>2</v>
      </c>
      <c r="E26" s="62" t="s">
        <v>3</v>
      </c>
      <c r="F26" s="62" t="s">
        <v>4</v>
      </c>
      <c r="G26" s="62" t="s">
        <v>5</v>
      </c>
      <c r="H26" s="62" t="s">
        <v>6</v>
      </c>
      <c r="I26" s="62" t="s">
        <v>7</v>
      </c>
      <c r="J26" s="62" t="s">
        <v>8</v>
      </c>
      <c r="K26" s="62" t="s">
        <v>9</v>
      </c>
      <c r="L26" s="62" t="s">
        <v>10</v>
      </c>
      <c r="M26" s="62" t="s">
        <v>11</v>
      </c>
      <c r="N26" s="62" t="s">
        <v>12</v>
      </c>
      <c r="O26" s="63" t="s">
        <v>13</v>
      </c>
    </row>
    <row r="27" spans="2:15" x14ac:dyDescent="0.25">
      <c r="B27" s="1"/>
      <c r="C27" s="8"/>
      <c r="D27" s="8"/>
      <c r="E27" s="8"/>
      <c r="F27" s="8"/>
      <c r="G27" s="8"/>
      <c r="H27" s="8"/>
      <c r="I27" s="8"/>
      <c r="J27" s="8"/>
      <c r="K27" s="8"/>
      <c r="L27" s="8"/>
      <c r="M27" s="8"/>
      <c r="N27" s="8"/>
      <c r="O27" s="13"/>
    </row>
    <row r="28" spans="2:15" ht="15.75" thickBot="1" x14ac:dyDescent="0.3">
      <c r="B28" s="20" t="s">
        <v>78</v>
      </c>
      <c r="C28" s="11">
        <f>RESUMEN!C11</f>
        <v>0</v>
      </c>
      <c r="D28" s="11">
        <f>RESUMEN!D11</f>
        <v>0</v>
      </c>
      <c r="E28" s="11">
        <f>RESUMEN!E11</f>
        <v>0</v>
      </c>
      <c r="F28" s="11">
        <f>RESUMEN!F11</f>
        <v>0</v>
      </c>
      <c r="G28" s="11">
        <f>RESUMEN!G11</f>
        <v>0</v>
      </c>
      <c r="H28" s="11">
        <f>RESUMEN!H11</f>
        <v>0</v>
      </c>
      <c r="I28" s="11">
        <f>RESUMEN!I11</f>
        <v>0</v>
      </c>
      <c r="J28" s="11">
        <f>RESUMEN!J11</f>
        <v>0</v>
      </c>
      <c r="K28" s="11">
        <f>RESUMEN!K11</f>
        <v>0</v>
      </c>
      <c r="L28" s="11">
        <f>RESUMEN!L11</f>
        <v>0</v>
      </c>
      <c r="M28" s="11">
        <f>RESUMEN!M11</f>
        <v>0</v>
      </c>
      <c r="N28" s="11">
        <f>RESUMEN!N11</f>
        <v>0</v>
      </c>
      <c r="O28" s="60">
        <f>SUM(C28:N28)</f>
        <v>0</v>
      </c>
    </row>
    <row r="29" spans="2:15" ht="16.5" thickTop="1" thickBot="1" x14ac:dyDescent="0.3"/>
    <row r="30" spans="2:15" ht="16.5" thickTop="1" thickBot="1" x14ac:dyDescent="0.3">
      <c r="B30" s="20" t="s">
        <v>88</v>
      </c>
      <c r="C30" s="11">
        <f t="shared" ref="C30:N30" si="0">C28-C13</f>
        <v>0</v>
      </c>
      <c r="D30" s="11">
        <f t="shared" si="0"/>
        <v>0</v>
      </c>
      <c r="E30" s="11">
        <f t="shared" si="0"/>
        <v>0</v>
      </c>
      <c r="F30" s="11">
        <f t="shared" si="0"/>
        <v>0</v>
      </c>
      <c r="G30" s="11">
        <f t="shared" si="0"/>
        <v>0</v>
      </c>
      <c r="H30" s="11">
        <f t="shared" si="0"/>
        <v>0</v>
      </c>
      <c r="I30" s="11">
        <f t="shared" si="0"/>
        <v>0</v>
      </c>
      <c r="J30" s="11">
        <f t="shared" si="0"/>
        <v>0</v>
      </c>
      <c r="K30" s="11">
        <f t="shared" si="0"/>
        <v>0</v>
      </c>
      <c r="L30" s="11">
        <f t="shared" si="0"/>
        <v>0</v>
      </c>
      <c r="M30" s="11">
        <f t="shared" si="0"/>
        <v>0</v>
      </c>
      <c r="N30" s="11">
        <f t="shared" si="0"/>
        <v>0</v>
      </c>
      <c r="O30" s="61">
        <f>SUM(C30:N30)</f>
        <v>0</v>
      </c>
    </row>
    <row r="31" spans="2:15" ht="15.75" thickTop="1" x14ac:dyDescent="0.25"/>
    <row r="35" spans="2:15" ht="18.75" x14ac:dyDescent="0.4">
      <c r="B35" s="3" t="s">
        <v>80</v>
      </c>
      <c r="C35" s="62" t="s">
        <v>1</v>
      </c>
      <c r="D35" s="62" t="s">
        <v>2</v>
      </c>
      <c r="E35" s="62" t="s">
        <v>3</v>
      </c>
      <c r="F35" s="62" t="s">
        <v>4</v>
      </c>
      <c r="G35" s="62" t="s">
        <v>5</v>
      </c>
      <c r="H35" s="62" t="s">
        <v>6</v>
      </c>
      <c r="I35" s="62" t="s">
        <v>7</v>
      </c>
      <c r="J35" s="62" t="s">
        <v>8</v>
      </c>
      <c r="K35" s="62" t="s">
        <v>9</v>
      </c>
      <c r="L35" s="62" t="s">
        <v>10</v>
      </c>
      <c r="M35" s="62" t="s">
        <v>11</v>
      </c>
      <c r="N35" s="62" t="s">
        <v>12</v>
      </c>
      <c r="O35" s="42"/>
    </row>
    <row r="36" spans="2:15" x14ac:dyDescent="0.25">
      <c r="B36" s="20" t="s">
        <v>82</v>
      </c>
      <c r="C36" s="11">
        <f>C13</f>
        <v>0</v>
      </c>
      <c r="D36" s="11">
        <f t="shared" ref="D36:N36" si="1">C36+D13</f>
        <v>0</v>
      </c>
      <c r="E36" s="11">
        <f t="shared" si="1"/>
        <v>0</v>
      </c>
      <c r="F36" s="11">
        <f t="shared" si="1"/>
        <v>0</v>
      </c>
      <c r="G36" s="11">
        <f t="shared" si="1"/>
        <v>0</v>
      </c>
      <c r="H36" s="11">
        <f t="shared" si="1"/>
        <v>0</v>
      </c>
      <c r="I36" s="11">
        <f t="shared" si="1"/>
        <v>0</v>
      </c>
      <c r="J36" s="11">
        <f t="shared" si="1"/>
        <v>0</v>
      </c>
      <c r="K36" s="11">
        <f t="shared" si="1"/>
        <v>0</v>
      </c>
      <c r="L36" s="11">
        <f t="shared" si="1"/>
        <v>0</v>
      </c>
      <c r="M36" s="11">
        <f t="shared" si="1"/>
        <v>0</v>
      </c>
      <c r="N36" s="59">
        <f t="shared" si="1"/>
        <v>0</v>
      </c>
      <c r="O36" s="64"/>
    </row>
    <row r="37" spans="2:15" x14ac:dyDescent="0.25">
      <c r="B37" s="20" t="s">
        <v>81</v>
      </c>
      <c r="C37" s="11">
        <f>C28</f>
        <v>0</v>
      </c>
      <c r="D37" s="11">
        <f t="shared" ref="D37:N37" si="2">C37+D28</f>
        <v>0</v>
      </c>
      <c r="E37" s="11">
        <f t="shared" si="2"/>
        <v>0</v>
      </c>
      <c r="F37" s="11">
        <f t="shared" si="2"/>
        <v>0</v>
      </c>
      <c r="G37" s="11">
        <f t="shared" si="2"/>
        <v>0</v>
      </c>
      <c r="H37" s="11">
        <f t="shared" si="2"/>
        <v>0</v>
      </c>
      <c r="I37" s="11">
        <f t="shared" si="2"/>
        <v>0</v>
      </c>
      <c r="J37" s="11">
        <f t="shared" si="2"/>
        <v>0</v>
      </c>
      <c r="K37" s="11">
        <f t="shared" si="2"/>
        <v>0</v>
      </c>
      <c r="L37" s="11">
        <f t="shared" si="2"/>
        <v>0</v>
      </c>
      <c r="M37" s="11">
        <f t="shared" si="2"/>
        <v>0</v>
      </c>
      <c r="N37" s="59">
        <f t="shared" si="2"/>
        <v>0</v>
      </c>
      <c r="O37" s="64"/>
    </row>
  </sheetData>
  <sheetProtection sheet="1" objects="1" scenarios="1"/>
  <protectedRanges>
    <protectedRange sqref="C12:N13" name="Rango1"/>
  </protectedRanges>
  <mergeCells count="1">
    <mergeCell ref="B1:D1"/>
  </mergeCells>
  <conditionalFormatting sqref="C30:N30">
    <cfRule type="cellIs" dxfId="81" priority="31" operator="greaterThan">
      <formula>0</formula>
    </cfRule>
  </conditionalFormatting>
  <conditionalFormatting sqref="A30:XFD30">
    <cfRule type="cellIs" dxfId="80" priority="30" operator="lessThan">
      <formula>0</formula>
    </cfRule>
  </conditionalFormatting>
  <conditionalFormatting sqref="C28:N28">
    <cfRule type="colorScale" priority="1">
      <colorScale>
        <cfvo type="min"/>
        <cfvo type="percentile" val="50"/>
        <cfvo type="max"/>
        <color rgb="FFF8696B"/>
        <color rgb="FFFFEB84"/>
        <color rgb="FF63BE7B"/>
      </colorScale>
    </cfRule>
  </conditionalFormatting>
  <conditionalFormatting sqref="C37">
    <cfRule type="cellIs" dxfId="79" priority="13" operator="lessThan">
      <formula>$C$36</formula>
    </cfRule>
    <cfRule type="cellIs" dxfId="78" priority="26" operator="greaterThan">
      <formula>$C$36</formula>
    </cfRule>
  </conditionalFormatting>
  <conditionalFormatting sqref="D37">
    <cfRule type="cellIs" dxfId="77" priority="12" operator="lessThan">
      <formula>$D$36</formula>
    </cfRule>
    <cfRule type="cellIs" dxfId="76" priority="25" operator="greaterThan">
      <formula>$D$36</formula>
    </cfRule>
  </conditionalFormatting>
  <conditionalFormatting sqref="E37">
    <cfRule type="cellIs" dxfId="75" priority="11" operator="lessThan">
      <formula>$E$36</formula>
    </cfRule>
    <cfRule type="cellIs" dxfId="74" priority="23" operator="greaterThan">
      <formula>$E$36</formula>
    </cfRule>
  </conditionalFormatting>
  <conditionalFormatting sqref="F37">
    <cfRule type="cellIs" dxfId="73" priority="10" operator="lessThan">
      <formula>$F$36</formula>
    </cfRule>
    <cfRule type="cellIs" dxfId="72" priority="22" operator="greaterThan">
      <formula>$F$36</formula>
    </cfRule>
  </conditionalFormatting>
  <conditionalFormatting sqref="G37">
    <cfRule type="cellIs" dxfId="71" priority="9" operator="lessThan">
      <formula>$G$36</formula>
    </cfRule>
    <cfRule type="cellIs" dxfId="70" priority="21" operator="greaterThan">
      <formula>$G$36</formula>
    </cfRule>
  </conditionalFormatting>
  <conditionalFormatting sqref="H37">
    <cfRule type="cellIs" dxfId="69" priority="8" operator="lessThan">
      <formula>$H$36</formula>
    </cfRule>
    <cfRule type="cellIs" dxfId="68" priority="20" operator="greaterThan">
      <formula>$H$36</formula>
    </cfRule>
  </conditionalFormatting>
  <conditionalFormatting sqref="I37">
    <cfRule type="cellIs" dxfId="67" priority="7" operator="lessThan">
      <formula>$I$36</formula>
    </cfRule>
    <cfRule type="cellIs" dxfId="66" priority="19" operator="greaterThan">
      <formula>$I$36</formula>
    </cfRule>
  </conditionalFormatting>
  <conditionalFormatting sqref="J37">
    <cfRule type="cellIs" dxfId="65" priority="6" operator="lessThan">
      <formula>$J$36</formula>
    </cfRule>
    <cfRule type="cellIs" dxfId="64" priority="18" operator="greaterThan">
      <formula>$J$36</formula>
    </cfRule>
  </conditionalFormatting>
  <conditionalFormatting sqref="K37">
    <cfRule type="cellIs" dxfId="63" priority="5" operator="lessThan">
      <formula>$K$36</formula>
    </cfRule>
    <cfRule type="cellIs" dxfId="62" priority="17" operator="greaterThan">
      <formula>$K$36</formula>
    </cfRule>
  </conditionalFormatting>
  <conditionalFormatting sqref="L37">
    <cfRule type="cellIs" dxfId="61" priority="4" operator="lessThan">
      <formula>$L$36</formula>
    </cfRule>
    <cfRule type="cellIs" dxfId="60" priority="16" operator="greaterThan">
      <formula>$L$36</formula>
    </cfRule>
  </conditionalFormatting>
  <conditionalFormatting sqref="M37">
    <cfRule type="cellIs" dxfId="59" priority="3" operator="lessThan">
      <formula>$M$36</formula>
    </cfRule>
    <cfRule type="cellIs" dxfId="58" priority="15" operator="greaterThan">
      <formula>$M$36</formula>
    </cfRule>
  </conditionalFormatting>
  <conditionalFormatting sqref="N37">
    <cfRule type="cellIs" dxfId="57" priority="2" operator="lessThan">
      <formula>$N$36</formula>
    </cfRule>
    <cfRule type="cellIs" dxfId="56" priority="14" operator="greaterThan">
      <formula>$N$36</formula>
    </cfRule>
  </conditionalFormatting>
  <pageMargins left="0.7" right="0.7" top="0.75" bottom="0.75" header="0.3" footer="0.3"/>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INSTRUCCIONES</vt:lpstr>
      <vt:lpstr>INGRESOS</vt:lpstr>
      <vt:lpstr>GASTOS</vt:lpstr>
      <vt:lpstr>RESUMEN</vt:lpstr>
      <vt:lpstr>AHORRO</vt:lpstr>
      <vt:lpstr>AHORRO!Área_de_impresión</vt:lpstr>
      <vt:lpstr>GASTOS!Área_de_impresión</vt:lpstr>
      <vt:lpstr>INGRESOS!Área_de_impresión</vt:lpstr>
      <vt:lpstr>INSTRUCCIONES!Área_de_impresión</vt:lpstr>
      <vt:lpstr>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Cofidis</dc:title>
  <dc:creator/>
  <cp:keywords>Cofidis</cp:keywords>
  <cp:lastModifiedBy/>
  <dcterms:created xsi:type="dcterms:W3CDTF">2021-10-22T12:45:20Z</dcterms:created>
  <dcterms:modified xsi:type="dcterms:W3CDTF">2021-10-22T12:51:11Z</dcterms:modified>
</cp:coreProperties>
</file>